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3940" tabRatio="500"/>
  </bookViews>
  <sheets>
    <sheet name="constanten" sheetId="1" r:id="rId1"/>
    <sheet name="grafiek" sheetId="4" r:id="rId2"/>
    <sheet name="analyse" sheetId="2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2" l="1"/>
  <c r="F11" i="2"/>
  <c r="G10" i="2"/>
  <c r="F10" i="2"/>
  <c r="G9" i="2"/>
  <c r="F9" i="2"/>
  <c r="G8" i="2"/>
  <c r="F8" i="2"/>
  <c r="G7" i="2"/>
  <c r="F7" i="2"/>
  <c r="G6" i="2"/>
  <c r="F6" i="2"/>
  <c r="G5" i="2"/>
  <c r="F5" i="2"/>
  <c r="G4" i="2"/>
  <c r="F4" i="2"/>
  <c r="G3" i="2"/>
  <c r="F3" i="2"/>
  <c r="G2" i="2"/>
  <c r="F2" i="2"/>
  <c r="B2" i="2"/>
  <c r="H2" i="2"/>
  <c r="J2" i="2"/>
  <c r="C2" i="2"/>
  <c r="I2" i="2"/>
  <c r="K2" i="2"/>
  <c r="Y3" i="2"/>
  <c r="Z3" i="2"/>
  <c r="W3" i="2"/>
  <c r="X3" i="2"/>
  <c r="M2" i="2"/>
  <c r="C3" i="2"/>
  <c r="I3" i="2"/>
  <c r="K3" i="2"/>
  <c r="L2" i="2"/>
  <c r="B3" i="2"/>
  <c r="H3" i="2"/>
  <c r="J3" i="2"/>
  <c r="Y4" i="2"/>
  <c r="W4" i="2"/>
  <c r="U4" i="2"/>
  <c r="L3" i="2"/>
  <c r="B4" i="2"/>
  <c r="H4" i="2"/>
  <c r="L4" i="2"/>
  <c r="B5" i="2"/>
  <c r="J4" i="2"/>
  <c r="M3" i="2"/>
  <c r="C4" i="2"/>
  <c r="Z4" i="2"/>
  <c r="X4" i="2"/>
  <c r="V4" i="2"/>
  <c r="I4" i="2"/>
  <c r="K4" i="2"/>
  <c r="Y5" i="2"/>
  <c r="W5" i="2"/>
  <c r="U5" i="2"/>
  <c r="H5" i="2"/>
  <c r="L5" i="2"/>
  <c r="B6" i="2"/>
  <c r="J5" i="2"/>
  <c r="M4" i="2"/>
  <c r="C5" i="2"/>
  <c r="Z5" i="2"/>
  <c r="X5" i="2"/>
  <c r="V5" i="2"/>
  <c r="I5" i="2"/>
  <c r="K5" i="2"/>
  <c r="Y6" i="2"/>
  <c r="W6" i="2"/>
  <c r="U6" i="2"/>
  <c r="H6" i="2"/>
  <c r="L6" i="2"/>
  <c r="B7" i="2"/>
  <c r="J6" i="2"/>
  <c r="M5" i="2"/>
  <c r="C6" i="2"/>
  <c r="Z6" i="2"/>
  <c r="X6" i="2"/>
  <c r="V6" i="2"/>
  <c r="I6" i="2"/>
  <c r="K6" i="2"/>
  <c r="Y7" i="2"/>
  <c r="W7" i="2"/>
  <c r="U7" i="2"/>
  <c r="H7" i="2"/>
  <c r="L7" i="2"/>
  <c r="B8" i="2"/>
  <c r="J7" i="2"/>
  <c r="M6" i="2"/>
  <c r="C7" i="2"/>
  <c r="Z7" i="2"/>
  <c r="X7" i="2"/>
  <c r="V7" i="2"/>
  <c r="I7" i="2"/>
  <c r="K7" i="2"/>
  <c r="Y8" i="2"/>
  <c r="W8" i="2"/>
  <c r="U8" i="2"/>
  <c r="H8" i="2"/>
  <c r="L8" i="2"/>
  <c r="B9" i="2"/>
  <c r="J8" i="2"/>
  <c r="M7" i="2"/>
  <c r="C8" i="2"/>
  <c r="Z8" i="2"/>
  <c r="X8" i="2"/>
  <c r="V8" i="2"/>
  <c r="I8" i="2"/>
  <c r="K8" i="2"/>
  <c r="Y9" i="2"/>
  <c r="W9" i="2"/>
  <c r="U9" i="2"/>
  <c r="H9" i="2"/>
  <c r="L9" i="2"/>
  <c r="B10" i="2"/>
  <c r="J9" i="2"/>
  <c r="M8" i="2"/>
  <c r="C9" i="2"/>
  <c r="Z9" i="2"/>
  <c r="X9" i="2"/>
  <c r="V9" i="2"/>
  <c r="I9" i="2"/>
  <c r="K9" i="2"/>
  <c r="Y10" i="2"/>
  <c r="W10" i="2"/>
  <c r="U10" i="2"/>
  <c r="H10" i="2"/>
  <c r="L10" i="2"/>
  <c r="B11" i="2"/>
  <c r="J10" i="2"/>
  <c r="M9" i="2"/>
  <c r="C10" i="2"/>
  <c r="Z10" i="2"/>
  <c r="X10" i="2"/>
  <c r="V10" i="2"/>
  <c r="I10" i="2"/>
  <c r="K10" i="2"/>
  <c r="Y11" i="2"/>
  <c r="W11" i="2"/>
  <c r="U11" i="2"/>
  <c r="H11" i="2"/>
  <c r="L11" i="2"/>
  <c r="B12" i="2"/>
  <c r="J11" i="2"/>
  <c r="M10" i="2"/>
  <c r="C11" i="2"/>
  <c r="Z11" i="2"/>
  <c r="X11" i="2"/>
  <c r="V11" i="2"/>
  <c r="I11" i="2"/>
  <c r="K11" i="2"/>
  <c r="Y12" i="2"/>
  <c r="W12" i="2"/>
  <c r="U12" i="2"/>
  <c r="F12" i="2"/>
  <c r="H12" i="2"/>
  <c r="L12" i="2"/>
  <c r="B13" i="2"/>
  <c r="J12" i="2"/>
  <c r="M11" i="2"/>
  <c r="C12" i="2"/>
  <c r="Z12" i="2"/>
  <c r="X12" i="2"/>
  <c r="V12" i="2"/>
  <c r="G12" i="2"/>
  <c r="I12" i="2"/>
  <c r="K12" i="2"/>
  <c r="Y13" i="2"/>
  <c r="W13" i="2"/>
  <c r="U13" i="2"/>
  <c r="F13" i="2"/>
  <c r="H13" i="2"/>
  <c r="L13" i="2"/>
  <c r="B14" i="2"/>
  <c r="J13" i="2"/>
  <c r="M12" i="2"/>
  <c r="C13" i="2"/>
  <c r="Z13" i="2"/>
  <c r="X13" i="2"/>
  <c r="V13" i="2"/>
  <c r="G13" i="2"/>
  <c r="I13" i="2"/>
  <c r="K13" i="2"/>
  <c r="Y14" i="2"/>
  <c r="W14" i="2"/>
  <c r="U14" i="2"/>
  <c r="F14" i="2"/>
  <c r="H14" i="2"/>
  <c r="L14" i="2"/>
  <c r="B15" i="2"/>
  <c r="J14" i="2"/>
  <c r="M13" i="2"/>
  <c r="C14" i="2"/>
  <c r="Z14" i="2"/>
  <c r="X14" i="2"/>
  <c r="V14" i="2"/>
  <c r="G14" i="2"/>
  <c r="I14" i="2"/>
  <c r="K14" i="2"/>
  <c r="Y15" i="2"/>
  <c r="W15" i="2"/>
  <c r="U15" i="2"/>
  <c r="F15" i="2"/>
  <c r="H15" i="2"/>
  <c r="L15" i="2"/>
  <c r="B16" i="2"/>
  <c r="J15" i="2"/>
  <c r="M14" i="2"/>
  <c r="C15" i="2"/>
  <c r="Z15" i="2"/>
  <c r="X15" i="2"/>
  <c r="V15" i="2"/>
  <c r="G15" i="2"/>
  <c r="I15" i="2"/>
  <c r="K15" i="2"/>
  <c r="Y16" i="2"/>
  <c r="W16" i="2"/>
  <c r="U16" i="2"/>
  <c r="F16" i="2"/>
  <c r="H16" i="2"/>
  <c r="L16" i="2"/>
  <c r="B17" i="2"/>
  <c r="J16" i="2"/>
  <c r="M15" i="2"/>
  <c r="C16" i="2"/>
  <c r="Z16" i="2"/>
  <c r="X16" i="2"/>
  <c r="V16" i="2"/>
  <c r="G16" i="2"/>
  <c r="I16" i="2"/>
  <c r="K16" i="2"/>
  <c r="Y17" i="2"/>
  <c r="W17" i="2"/>
  <c r="U17" i="2"/>
  <c r="F17" i="2"/>
  <c r="H17" i="2"/>
  <c r="L17" i="2"/>
  <c r="B18" i="2"/>
  <c r="J17" i="2"/>
  <c r="M16" i="2"/>
  <c r="C17" i="2"/>
  <c r="Z17" i="2"/>
  <c r="X17" i="2"/>
  <c r="V17" i="2"/>
  <c r="G17" i="2"/>
  <c r="I17" i="2"/>
  <c r="K17" i="2"/>
  <c r="Y18" i="2"/>
  <c r="W18" i="2"/>
  <c r="U18" i="2"/>
  <c r="F18" i="2"/>
  <c r="H18" i="2"/>
  <c r="L18" i="2"/>
  <c r="B19" i="2"/>
  <c r="J18" i="2"/>
  <c r="M17" i="2"/>
  <c r="C18" i="2"/>
  <c r="Z18" i="2"/>
  <c r="X18" i="2"/>
  <c r="V18" i="2"/>
  <c r="G18" i="2"/>
  <c r="I18" i="2"/>
  <c r="K18" i="2"/>
  <c r="Y19" i="2"/>
  <c r="W19" i="2"/>
  <c r="U19" i="2"/>
  <c r="F19" i="2"/>
  <c r="H19" i="2"/>
  <c r="L19" i="2"/>
  <c r="B20" i="2"/>
  <c r="J19" i="2"/>
  <c r="M18" i="2"/>
  <c r="C19" i="2"/>
  <c r="Z19" i="2"/>
  <c r="X19" i="2"/>
  <c r="V19" i="2"/>
  <c r="G19" i="2"/>
  <c r="I19" i="2"/>
  <c r="K19" i="2"/>
  <c r="Y20" i="2"/>
  <c r="W20" i="2"/>
  <c r="U20" i="2"/>
  <c r="F20" i="2"/>
  <c r="H20" i="2"/>
  <c r="L20" i="2"/>
  <c r="B21" i="2"/>
  <c r="J20" i="2"/>
  <c r="M19" i="2"/>
  <c r="C20" i="2"/>
  <c r="Z20" i="2"/>
  <c r="X20" i="2"/>
  <c r="V20" i="2"/>
  <c r="G20" i="2"/>
  <c r="I20" i="2"/>
  <c r="K20" i="2"/>
  <c r="Y21" i="2"/>
  <c r="W21" i="2"/>
  <c r="U21" i="2"/>
  <c r="F21" i="2"/>
  <c r="H21" i="2"/>
  <c r="L21" i="2"/>
  <c r="B22" i="2"/>
  <c r="J21" i="2"/>
  <c r="M20" i="2"/>
  <c r="C21" i="2"/>
  <c r="Z21" i="2"/>
  <c r="X21" i="2"/>
  <c r="V21" i="2"/>
  <c r="G21" i="2"/>
  <c r="I21" i="2"/>
  <c r="K21" i="2"/>
  <c r="Y22" i="2"/>
  <c r="W22" i="2"/>
  <c r="U22" i="2"/>
  <c r="F22" i="2"/>
  <c r="H22" i="2"/>
  <c r="L22" i="2"/>
  <c r="B23" i="2"/>
  <c r="J22" i="2"/>
  <c r="M21" i="2"/>
  <c r="C22" i="2"/>
  <c r="Z22" i="2"/>
  <c r="X22" i="2"/>
  <c r="V22" i="2"/>
  <c r="G22" i="2"/>
  <c r="I22" i="2"/>
  <c r="K22" i="2"/>
  <c r="Y23" i="2"/>
  <c r="W23" i="2"/>
  <c r="U23" i="2"/>
  <c r="F23" i="2"/>
  <c r="H23" i="2"/>
  <c r="L23" i="2"/>
  <c r="B24" i="2"/>
  <c r="J23" i="2"/>
  <c r="M22" i="2"/>
  <c r="C23" i="2"/>
  <c r="Z23" i="2"/>
  <c r="X23" i="2"/>
  <c r="V23" i="2"/>
  <c r="G23" i="2"/>
  <c r="I23" i="2"/>
  <c r="K23" i="2"/>
  <c r="Y24" i="2"/>
  <c r="W24" i="2"/>
  <c r="U24" i="2"/>
  <c r="F24" i="2"/>
  <c r="H24" i="2"/>
  <c r="L24" i="2"/>
  <c r="B25" i="2"/>
  <c r="J24" i="2"/>
  <c r="M23" i="2"/>
  <c r="C24" i="2"/>
  <c r="Z24" i="2"/>
  <c r="X24" i="2"/>
  <c r="V24" i="2"/>
  <c r="G24" i="2"/>
  <c r="I24" i="2"/>
  <c r="K24" i="2"/>
  <c r="Y25" i="2"/>
  <c r="W25" i="2"/>
  <c r="U25" i="2"/>
  <c r="F25" i="2"/>
  <c r="H25" i="2"/>
  <c r="L25" i="2"/>
  <c r="B26" i="2"/>
  <c r="J25" i="2"/>
  <c r="M24" i="2"/>
  <c r="C25" i="2"/>
  <c r="Z25" i="2"/>
  <c r="X25" i="2"/>
  <c r="V25" i="2"/>
  <c r="G25" i="2"/>
  <c r="I25" i="2"/>
  <c r="K25" i="2"/>
  <c r="Y26" i="2"/>
  <c r="W26" i="2"/>
  <c r="U26" i="2"/>
  <c r="F26" i="2"/>
  <c r="H26" i="2"/>
  <c r="L26" i="2"/>
  <c r="B27" i="2"/>
  <c r="J26" i="2"/>
  <c r="M25" i="2"/>
  <c r="C26" i="2"/>
  <c r="Z26" i="2"/>
  <c r="X26" i="2"/>
  <c r="V26" i="2"/>
  <c r="G26" i="2"/>
  <c r="I26" i="2"/>
  <c r="K26" i="2"/>
  <c r="Y27" i="2"/>
  <c r="W27" i="2"/>
  <c r="U27" i="2"/>
  <c r="F27" i="2"/>
  <c r="H27" i="2"/>
  <c r="L27" i="2"/>
  <c r="B28" i="2"/>
  <c r="J27" i="2"/>
  <c r="M26" i="2"/>
  <c r="C27" i="2"/>
  <c r="Z27" i="2"/>
  <c r="X27" i="2"/>
  <c r="V27" i="2"/>
  <c r="G27" i="2"/>
  <c r="I27" i="2"/>
  <c r="K27" i="2"/>
  <c r="Y28" i="2"/>
  <c r="W28" i="2"/>
  <c r="U28" i="2"/>
  <c r="F28" i="2"/>
  <c r="H28" i="2"/>
  <c r="L28" i="2"/>
  <c r="B29" i="2"/>
  <c r="J28" i="2"/>
  <c r="M27" i="2"/>
  <c r="C28" i="2"/>
  <c r="Z28" i="2"/>
  <c r="X28" i="2"/>
  <c r="V28" i="2"/>
  <c r="G28" i="2"/>
  <c r="I28" i="2"/>
  <c r="K28" i="2"/>
  <c r="Y29" i="2"/>
  <c r="W29" i="2"/>
  <c r="U29" i="2"/>
  <c r="F29" i="2"/>
  <c r="H29" i="2"/>
  <c r="L29" i="2"/>
  <c r="B30" i="2"/>
  <c r="J29" i="2"/>
  <c r="M28" i="2"/>
  <c r="C29" i="2"/>
  <c r="Z29" i="2"/>
  <c r="X29" i="2"/>
  <c r="V29" i="2"/>
  <c r="G29" i="2"/>
  <c r="I29" i="2"/>
  <c r="K29" i="2"/>
  <c r="Y30" i="2"/>
  <c r="W30" i="2"/>
  <c r="U30" i="2"/>
  <c r="F30" i="2"/>
  <c r="H30" i="2"/>
  <c r="L30" i="2"/>
  <c r="B31" i="2"/>
  <c r="J30" i="2"/>
  <c r="M29" i="2"/>
  <c r="C30" i="2"/>
  <c r="Z30" i="2"/>
  <c r="X30" i="2"/>
  <c r="V30" i="2"/>
  <c r="G30" i="2"/>
  <c r="I30" i="2"/>
  <c r="K30" i="2"/>
  <c r="Y31" i="2"/>
  <c r="W31" i="2"/>
  <c r="U31" i="2"/>
  <c r="F31" i="2"/>
  <c r="H31" i="2"/>
  <c r="L31" i="2"/>
  <c r="B32" i="2"/>
  <c r="J31" i="2"/>
  <c r="M30" i="2"/>
  <c r="C31" i="2"/>
  <c r="Z31" i="2"/>
  <c r="X31" i="2"/>
  <c r="V31" i="2"/>
  <c r="G31" i="2"/>
  <c r="I31" i="2"/>
  <c r="K31" i="2"/>
  <c r="Y32" i="2"/>
  <c r="W32" i="2"/>
  <c r="U32" i="2"/>
  <c r="F32" i="2"/>
  <c r="H32" i="2"/>
  <c r="L32" i="2"/>
  <c r="B33" i="2"/>
  <c r="J32" i="2"/>
  <c r="M31" i="2"/>
  <c r="C32" i="2"/>
  <c r="Z32" i="2"/>
  <c r="X32" i="2"/>
  <c r="V32" i="2"/>
  <c r="G32" i="2"/>
  <c r="I32" i="2"/>
  <c r="K32" i="2"/>
  <c r="Y33" i="2"/>
  <c r="W33" i="2"/>
  <c r="U33" i="2"/>
  <c r="F33" i="2"/>
  <c r="H33" i="2"/>
  <c r="L33" i="2"/>
  <c r="B34" i="2"/>
  <c r="J33" i="2"/>
  <c r="M32" i="2"/>
  <c r="C33" i="2"/>
  <c r="Z33" i="2"/>
  <c r="X33" i="2"/>
  <c r="V33" i="2"/>
  <c r="G33" i="2"/>
  <c r="I33" i="2"/>
  <c r="K33" i="2"/>
  <c r="Y34" i="2"/>
  <c r="W34" i="2"/>
  <c r="U34" i="2"/>
  <c r="F34" i="2"/>
  <c r="H34" i="2"/>
  <c r="L34" i="2"/>
  <c r="B35" i="2"/>
  <c r="J34" i="2"/>
  <c r="M33" i="2"/>
  <c r="C34" i="2"/>
  <c r="Z34" i="2"/>
  <c r="X34" i="2"/>
  <c r="V34" i="2"/>
  <c r="G34" i="2"/>
  <c r="I34" i="2"/>
  <c r="K34" i="2"/>
  <c r="Y35" i="2"/>
  <c r="W35" i="2"/>
  <c r="U35" i="2"/>
  <c r="F35" i="2"/>
  <c r="H35" i="2"/>
  <c r="L35" i="2"/>
  <c r="B36" i="2"/>
  <c r="J35" i="2"/>
  <c r="M34" i="2"/>
  <c r="C35" i="2"/>
  <c r="Z35" i="2"/>
  <c r="X35" i="2"/>
  <c r="V35" i="2"/>
  <c r="G35" i="2"/>
  <c r="I35" i="2"/>
  <c r="K35" i="2"/>
  <c r="Y36" i="2"/>
  <c r="W36" i="2"/>
  <c r="U36" i="2"/>
  <c r="F36" i="2"/>
  <c r="H36" i="2"/>
  <c r="L36" i="2"/>
  <c r="B37" i="2"/>
  <c r="J36" i="2"/>
  <c r="M35" i="2"/>
  <c r="C36" i="2"/>
  <c r="Z36" i="2"/>
  <c r="X36" i="2"/>
  <c r="V36" i="2"/>
  <c r="G36" i="2"/>
  <c r="I36" i="2"/>
  <c r="K36" i="2"/>
  <c r="Y37" i="2"/>
  <c r="W37" i="2"/>
  <c r="U37" i="2"/>
  <c r="F37" i="2"/>
  <c r="H37" i="2"/>
  <c r="L37" i="2"/>
  <c r="B38" i="2"/>
  <c r="J37" i="2"/>
  <c r="M36" i="2"/>
  <c r="C37" i="2"/>
  <c r="Z37" i="2"/>
  <c r="X37" i="2"/>
  <c r="V37" i="2"/>
  <c r="G37" i="2"/>
  <c r="I37" i="2"/>
  <c r="K37" i="2"/>
  <c r="Y38" i="2"/>
  <c r="W38" i="2"/>
  <c r="U38" i="2"/>
  <c r="F38" i="2"/>
  <c r="H38" i="2"/>
  <c r="L38" i="2"/>
  <c r="B39" i="2"/>
  <c r="J38" i="2"/>
  <c r="M37" i="2"/>
  <c r="C38" i="2"/>
  <c r="Z38" i="2"/>
  <c r="X38" i="2"/>
  <c r="V38" i="2"/>
  <c r="G38" i="2"/>
  <c r="I38" i="2"/>
  <c r="K38" i="2"/>
  <c r="Y39" i="2"/>
  <c r="W39" i="2"/>
  <c r="U39" i="2"/>
  <c r="F39" i="2"/>
  <c r="H39" i="2"/>
  <c r="L39" i="2"/>
  <c r="B40" i="2"/>
  <c r="J39" i="2"/>
  <c r="M38" i="2"/>
  <c r="C39" i="2"/>
  <c r="Z39" i="2"/>
  <c r="X39" i="2"/>
  <c r="V39" i="2"/>
  <c r="G39" i="2"/>
  <c r="I39" i="2"/>
  <c r="K39" i="2"/>
  <c r="Y40" i="2"/>
  <c r="W40" i="2"/>
  <c r="U40" i="2"/>
  <c r="F40" i="2"/>
  <c r="H40" i="2"/>
  <c r="L40" i="2"/>
  <c r="B41" i="2"/>
  <c r="J40" i="2"/>
  <c r="M39" i="2"/>
  <c r="C40" i="2"/>
  <c r="Z40" i="2"/>
  <c r="X40" i="2"/>
  <c r="V40" i="2"/>
  <c r="G40" i="2"/>
  <c r="I40" i="2"/>
  <c r="K40" i="2"/>
  <c r="Y41" i="2"/>
  <c r="W41" i="2"/>
  <c r="U41" i="2"/>
  <c r="F41" i="2"/>
  <c r="H41" i="2"/>
  <c r="L41" i="2"/>
  <c r="B42" i="2"/>
  <c r="J41" i="2"/>
  <c r="M40" i="2"/>
  <c r="C41" i="2"/>
  <c r="Z41" i="2"/>
  <c r="X41" i="2"/>
  <c r="V41" i="2"/>
  <c r="G41" i="2"/>
  <c r="I41" i="2"/>
  <c r="K41" i="2"/>
  <c r="Y42" i="2"/>
  <c r="W42" i="2"/>
  <c r="U42" i="2"/>
  <c r="F42" i="2"/>
  <c r="H42" i="2"/>
  <c r="L42" i="2"/>
  <c r="B43" i="2"/>
  <c r="J42" i="2"/>
  <c r="M41" i="2"/>
  <c r="C42" i="2"/>
  <c r="Z42" i="2"/>
  <c r="X42" i="2"/>
  <c r="V42" i="2"/>
  <c r="G42" i="2"/>
  <c r="I42" i="2"/>
  <c r="K42" i="2"/>
  <c r="Y43" i="2"/>
  <c r="W43" i="2"/>
  <c r="U43" i="2"/>
  <c r="F43" i="2"/>
  <c r="H43" i="2"/>
  <c r="L43" i="2"/>
  <c r="B44" i="2"/>
  <c r="J43" i="2"/>
  <c r="M42" i="2"/>
  <c r="C43" i="2"/>
  <c r="Z43" i="2"/>
  <c r="X43" i="2"/>
  <c r="V43" i="2"/>
  <c r="G43" i="2"/>
  <c r="I43" i="2"/>
  <c r="K43" i="2"/>
  <c r="Y44" i="2"/>
  <c r="W44" i="2"/>
  <c r="U44" i="2"/>
  <c r="F44" i="2"/>
  <c r="H44" i="2"/>
  <c r="L44" i="2"/>
  <c r="B45" i="2"/>
  <c r="J44" i="2"/>
  <c r="M43" i="2"/>
  <c r="C44" i="2"/>
  <c r="Z44" i="2"/>
  <c r="X44" i="2"/>
  <c r="V44" i="2"/>
  <c r="G44" i="2"/>
  <c r="I44" i="2"/>
  <c r="K44" i="2"/>
  <c r="Y45" i="2"/>
  <c r="W45" i="2"/>
  <c r="U45" i="2"/>
  <c r="F45" i="2"/>
  <c r="H45" i="2"/>
  <c r="L45" i="2"/>
  <c r="B46" i="2"/>
  <c r="J45" i="2"/>
  <c r="M44" i="2"/>
  <c r="C45" i="2"/>
  <c r="Z45" i="2"/>
  <c r="X45" i="2"/>
  <c r="V45" i="2"/>
  <c r="G45" i="2"/>
  <c r="I45" i="2"/>
  <c r="K45" i="2"/>
  <c r="Y46" i="2"/>
  <c r="W46" i="2"/>
  <c r="U46" i="2"/>
  <c r="F46" i="2"/>
  <c r="H46" i="2"/>
  <c r="L46" i="2"/>
  <c r="B47" i="2"/>
  <c r="J46" i="2"/>
  <c r="M45" i="2"/>
  <c r="C46" i="2"/>
  <c r="Z46" i="2"/>
  <c r="X46" i="2"/>
  <c r="V46" i="2"/>
  <c r="G46" i="2"/>
  <c r="I46" i="2"/>
  <c r="K46" i="2"/>
  <c r="Y47" i="2"/>
  <c r="W47" i="2"/>
  <c r="U47" i="2"/>
  <c r="F47" i="2"/>
  <c r="H47" i="2"/>
  <c r="L47" i="2"/>
  <c r="B48" i="2"/>
  <c r="J47" i="2"/>
  <c r="M46" i="2"/>
  <c r="C47" i="2"/>
  <c r="Z47" i="2"/>
  <c r="X47" i="2"/>
  <c r="V47" i="2"/>
  <c r="G47" i="2"/>
  <c r="I47" i="2"/>
  <c r="K47" i="2"/>
  <c r="Y48" i="2"/>
  <c r="W48" i="2"/>
  <c r="U48" i="2"/>
  <c r="F48" i="2"/>
  <c r="H48" i="2"/>
  <c r="L48" i="2"/>
  <c r="B49" i="2"/>
  <c r="J48" i="2"/>
  <c r="M47" i="2"/>
  <c r="C48" i="2"/>
  <c r="Z48" i="2"/>
  <c r="X48" i="2"/>
  <c r="V48" i="2"/>
  <c r="G48" i="2"/>
  <c r="I48" i="2"/>
  <c r="K48" i="2"/>
  <c r="Y49" i="2"/>
  <c r="W49" i="2"/>
  <c r="U49" i="2"/>
  <c r="F49" i="2"/>
  <c r="H49" i="2"/>
  <c r="L49" i="2"/>
  <c r="B50" i="2"/>
  <c r="J49" i="2"/>
  <c r="M48" i="2"/>
  <c r="C49" i="2"/>
  <c r="Z49" i="2"/>
  <c r="X49" i="2"/>
  <c r="V49" i="2"/>
  <c r="G49" i="2"/>
  <c r="I49" i="2"/>
  <c r="K49" i="2"/>
  <c r="Y50" i="2"/>
  <c r="W50" i="2"/>
  <c r="U50" i="2"/>
  <c r="F50" i="2"/>
  <c r="H50" i="2"/>
  <c r="L50" i="2"/>
  <c r="B51" i="2"/>
  <c r="J50" i="2"/>
  <c r="M49" i="2"/>
  <c r="C50" i="2"/>
  <c r="Z50" i="2"/>
  <c r="X50" i="2"/>
  <c r="V50" i="2"/>
  <c r="G50" i="2"/>
  <c r="I50" i="2"/>
  <c r="K50" i="2"/>
  <c r="Y51" i="2"/>
  <c r="W51" i="2"/>
  <c r="U51" i="2"/>
  <c r="F51" i="2"/>
  <c r="H51" i="2"/>
  <c r="L51" i="2"/>
  <c r="B52" i="2"/>
  <c r="J51" i="2"/>
  <c r="M50" i="2"/>
  <c r="C51" i="2"/>
  <c r="Z51" i="2"/>
  <c r="X51" i="2"/>
  <c r="V51" i="2"/>
  <c r="G51" i="2"/>
  <c r="I51" i="2"/>
  <c r="K51" i="2"/>
  <c r="Y52" i="2"/>
  <c r="W52" i="2"/>
  <c r="U52" i="2"/>
  <c r="F52" i="2"/>
  <c r="H52" i="2"/>
  <c r="L52" i="2"/>
  <c r="B53" i="2"/>
  <c r="J52" i="2"/>
  <c r="M51" i="2"/>
  <c r="C52" i="2"/>
  <c r="Z52" i="2"/>
  <c r="X52" i="2"/>
  <c r="V52" i="2"/>
  <c r="G52" i="2"/>
  <c r="I52" i="2"/>
  <c r="K52" i="2"/>
  <c r="Y53" i="2"/>
  <c r="W53" i="2"/>
  <c r="U53" i="2"/>
  <c r="F53" i="2"/>
  <c r="H53" i="2"/>
  <c r="L53" i="2"/>
  <c r="B54" i="2"/>
  <c r="J53" i="2"/>
  <c r="M52" i="2"/>
  <c r="C53" i="2"/>
  <c r="Z53" i="2"/>
  <c r="X53" i="2"/>
  <c r="V53" i="2"/>
  <c r="G53" i="2"/>
  <c r="I53" i="2"/>
  <c r="K53" i="2"/>
  <c r="Y54" i="2"/>
  <c r="W54" i="2"/>
  <c r="U54" i="2"/>
  <c r="F54" i="2"/>
  <c r="H54" i="2"/>
  <c r="L54" i="2"/>
  <c r="B55" i="2"/>
  <c r="J54" i="2"/>
  <c r="M53" i="2"/>
  <c r="C54" i="2"/>
  <c r="Z54" i="2"/>
  <c r="X54" i="2"/>
  <c r="V54" i="2"/>
  <c r="G54" i="2"/>
  <c r="I54" i="2"/>
  <c r="K54" i="2"/>
  <c r="Y55" i="2"/>
  <c r="W55" i="2"/>
  <c r="U55" i="2"/>
  <c r="F55" i="2"/>
  <c r="H55" i="2"/>
  <c r="L55" i="2"/>
  <c r="B56" i="2"/>
  <c r="J55" i="2"/>
  <c r="M54" i="2"/>
  <c r="C55" i="2"/>
  <c r="Z55" i="2"/>
  <c r="X55" i="2"/>
  <c r="V55" i="2"/>
  <c r="G55" i="2"/>
  <c r="I55" i="2"/>
  <c r="K55" i="2"/>
  <c r="Y56" i="2"/>
  <c r="W56" i="2"/>
  <c r="U56" i="2"/>
  <c r="F56" i="2"/>
  <c r="H56" i="2"/>
  <c r="L56" i="2"/>
  <c r="B57" i="2"/>
  <c r="J56" i="2"/>
  <c r="M55" i="2"/>
  <c r="C56" i="2"/>
  <c r="Z56" i="2"/>
  <c r="X56" i="2"/>
  <c r="V56" i="2"/>
  <c r="G56" i="2"/>
  <c r="I56" i="2"/>
  <c r="K56" i="2"/>
  <c r="Y57" i="2"/>
  <c r="W57" i="2"/>
  <c r="U57" i="2"/>
  <c r="F57" i="2"/>
  <c r="H57" i="2"/>
  <c r="L57" i="2"/>
  <c r="B58" i="2"/>
  <c r="J57" i="2"/>
  <c r="M56" i="2"/>
  <c r="C57" i="2"/>
  <c r="Z57" i="2"/>
  <c r="X57" i="2"/>
  <c r="V57" i="2"/>
  <c r="G57" i="2"/>
  <c r="I57" i="2"/>
  <c r="K57" i="2"/>
  <c r="Y58" i="2"/>
  <c r="W58" i="2"/>
  <c r="U58" i="2"/>
  <c r="F58" i="2"/>
  <c r="H58" i="2"/>
  <c r="L58" i="2"/>
  <c r="B59" i="2"/>
  <c r="J58" i="2"/>
  <c r="M57" i="2"/>
  <c r="C58" i="2"/>
  <c r="Z58" i="2"/>
  <c r="X58" i="2"/>
  <c r="V58" i="2"/>
  <c r="G58" i="2"/>
  <c r="I58" i="2"/>
  <c r="K58" i="2"/>
  <c r="Y59" i="2"/>
  <c r="W59" i="2"/>
  <c r="U59" i="2"/>
  <c r="F59" i="2"/>
  <c r="H59" i="2"/>
  <c r="L59" i="2"/>
  <c r="B60" i="2"/>
  <c r="J59" i="2"/>
  <c r="M58" i="2"/>
  <c r="C59" i="2"/>
  <c r="Z59" i="2"/>
  <c r="X59" i="2"/>
  <c r="V59" i="2"/>
  <c r="G59" i="2"/>
  <c r="I59" i="2"/>
  <c r="K59" i="2"/>
  <c r="Y60" i="2"/>
  <c r="W60" i="2"/>
  <c r="U60" i="2"/>
  <c r="F60" i="2"/>
  <c r="H60" i="2"/>
  <c r="L60" i="2"/>
  <c r="B61" i="2"/>
  <c r="J60" i="2"/>
  <c r="M59" i="2"/>
  <c r="C60" i="2"/>
  <c r="Z60" i="2"/>
  <c r="X60" i="2"/>
  <c r="V60" i="2"/>
  <c r="G60" i="2"/>
  <c r="I60" i="2"/>
  <c r="K60" i="2"/>
  <c r="Y61" i="2"/>
  <c r="W61" i="2"/>
  <c r="U61" i="2"/>
  <c r="F61" i="2"/>
  <c r="H61" i="2"/>
  <c r="L61" i="2"/>
  <c r="B62" i="2"/>
  <c r="J61" i="2"/>
  <c r="M60" i="2"/>
  <c r="C61" i="2"/>
  <c r="Z61" i="2"/>
  <c r="X61" i="2"/>
  <c r="V61" i="2"/>
  <c r="G61" i="2"/>
  <c r="I61" i="2"/>
  <c r="K61" i="2"/>
  <c r="Y62" i="2"/>
  <c r="W62" i="2"/>
  <c r="U62" i="2"/>
  <c r="F62" i="2"/>
  <c r="H62" i="2"/>
  <c r="L62" i="2"/>
  <c r="B63" i="2"/>
  <c r="J62" i="2"/>
  <c r="M61" i="2"/>
  <c r="C62" i="2"/>
  <c r="Z62" i="2"/>
  <c r="X62" i="2"/>
  <c r="V62" i="2"/>
  <c r="G62" i="2"/>
  <c r="I62" i="2"/>
  <c r="K62" i="2"/>
  <c r="Y63" i="2"/>
  <c r="W63" i="2"/>
  <c r="U63" i="2"/>
  <c r="F63" i="2"/>
  <c r="H63" i="2"/>
  <c r="L63" i="2"/>
  <c r="B64" i="2"/>
  <c r="J63" i="2"/>
  <c r="M62" i="2"/>
  <c r="C63" i="2"/>
  <c r="Z63" i="2"/>
  <c r="X63" i="2"/>
  <c r="V63" i="2"/>
  <c r="G63" i="2"/>
  <c r="I63" i="2"/>
  <c r="K63" i="2"/>
  <c r="Y64" i="2"/>
  <c r="W64" i="2"/>
  <c r="U64" i="2"/>
  <c r="F64" i="2"/>
  <c r="H64" i="2"/>
  <c r="L64" i="2"/>
  <c r="B65" i="2"/>
  <c r="J64" i="2"/>
  <c r="M63" i="2"/>
  <c r="C64" i="2"/>
  <c r="Z64" i="2"/>
  <c r="X64" i="2"/>
  <c r="V64" i="2"/>
  <c r="G64" i="2"/>
  <c r="I64" i="2"/>
  <c r="K64" i="2"/>
  <c r="Y65" i="2"/>
  <c r="W65" i="2"/>
  <c r="U65" i="2"/>
  <c r="F65" i="2"/>
  <c r="H65" i="2"/>
  <c r="L65" i="2"/>
  <c r="B66" i="2"/>
  <c r="J65" i="2"/>
  <c r="M64" i="2"/>
  <c r="C65" i="2"/>
  <c r="Z65" i="2"/>
  <c r="X65" i="2"/>
  <c r="V65" i="2"/>
  <c r="G65" i="2"/>
  <c r="I65" i="2"/>
  <c r="K65" i="2"/>
  <c r="Y66" i="2"/>
  <c r="W66" i="2"/>
  <c r="U66" i="2"/>
  <c r="F66" i="2"/>
  <c r="H66" i="2"/>
  <c r="L66" i="2"/>
  <c r="B67" i="2"/>
  <c r="J66" i="2"/>
  <c r="M65" i="2"/>
  <c r="C66" i="2"/>
  <c r="Z66" i="2"/>
  <c r="X66" i="2"/>
  <c r="V66" i="2"/>
  <c r="G66" i="2"/>
  <c r="I66" i="2"/>
  <c r="K66" i="2"/>
  <c r="Y67" i="2"/>
  <c r="W67" i="2"/>
  <c r="U67" i="2"/>
  <c r="F67" i="2"/>
  <c r="H67" i="2"/>
  <c r="L67" i="2"/>
  <c r="B68" i="2"/>
  <c r="J67" i="2"/>
  <c r="M66" i="2"/>
  <c r="C67" i="2"/>
  <c r="Z67" i="2"/>
  <c r="X67" i="2"/>
  <c r="V67" i="2"/>
  <c r="G67" i="2"/>
  <c r="I67" i="2"/>
  <c r="K67" i="2"/>
  <c r="Y68" i="2"/>
  <c r="W68" i="2"/>
  <c r="U68" i="2"/>
  <c r="F68" i="2"/>
  <c r="H68" i="2"/>
  <c r="L68" i="2"/>
  <c r="B69" i="2"/>
  <c r="J68" i="2"/>
  <c r="M67" i="2"/>
  <c r="C68" i="2"/>
  <c r="Z68" i="2"/>
  <c r="X68" i="2"/>
  <c r="V68" i="2"/>
  <c r="G68" i="2"/>
  <c r="I68" i="2"/>
  <c r="K68" i="2"/>
  <c r="Y69" i="2"/>
  <c r="W69" i="2"/>
  <c r="U69" i="2"/>
  <c r="F69" i="2"/>
  <c r="H69" i="2"/>
  <c r="L69" i="2"/>
  <c r="B70" i="2"/>
  <c r="J69" i="2"/>
  <c r="M68" i="2"/>
  <c r="C69" i="2"/>
  <c r="Z69" i="2"/>
  <c r="X69" i="2"/>
  <c r="V69" i="2"/>
  <c r="G69" i="2"/>
  <c r="I69" i="2"/>
  <c r="K69" i="2"/>
  <c r="Y70" i="2"/>
  <c r="W70" i="2"/>
  <c r="U70" i="2"/>
  <c r="F70" i="2"/>
  <c r="H70" i="2"/>
  <c r="L70" i="2"/>
  <c r="B71" i="2"/>
  <c r="J70" i="2"/>
  <c r="M69" i="2"/>
  <c r="C70" i="2"/>
  <c r="Z70" i="2"/>
  <c r="X70" i="2"/>
  <c r="V70" i="2"/>
  <c r="G70" i="2"/>
  <c r="I70" i="2"/>
  <c r="K70" i="2"/>
  <c r="Y71" i="2"/>
  <c r="W71" i="2"/>
  <c r="U71" i="2"/>
  <c r="F71" i="2"/>
  <c r="H71" i="2"/>
  <c r="L71" i="2"/>
  <c r="B72" i="2"/>
  <c r="J71" i="2"/>
  <c r="M70" i="2"/>
  <c r="C71" i="2"/>
  <c r="Z71" i="2"/>
  <c r="X71" i="2"/>
  <c r="V71" i="2"/>
  <c r="G71" i="2"/>
  <c r="I71" i="2"/>
  <c r="K71" i="2"/>
  <c r="Y72" i="2"/>
  <c r="W72" i="2"/>
  <c r="U72" i="2"/>
  <c r="F72" i="2"/>
  <c r="H72" i="2"/>
  <c r="L72" i="2"/>
  <c r="B73" i="2"/>
  <c r="J72" i="2"/>
  <c r="M71" i="2"/>
  <c r="C72" i="2"/>
  <c r="Z72" i="2"/>
  <c r="X72" i="2"/>
  <c r="V72" i="2"/>
  <c r="G72" i="2"/>
  <c r="I72" i="2"/>
  <c r="K72" i="2"/>
  <c r="Y73" i="2"/>
  <c r="W73" i="2"/>
  <c r="U73" i="2"/>
  <c r="F73" i="2"/>
  <c r="H73" i="2"/>
  <c r="L73" i="2"/>
  <c r="B74" i="2"/>
  <c r="J73" i="2"/>
  <c r="M72" i="2"/>
  <c r="C73" i="2"/>
  <c r="Z73" i="2"/>
  <c r="X73" i="2"/>
  <c r="V73" i="2"/>
  <c r="G73" i="2"/>
  <c r="I73" i="2"/>
  <c r="K73" i="2"/>
  <c r="Y74" i="2"/>
  <c r="W74" i="2"/>
  <c r="U74" i="2"/>
  <c r="F74" i="2"/>
  <c r="H74" i="2"/>
  <c r="L74" i="2"/>
  <c r="B75" i="2"/>
  <c r="J74" i="2"/>
  <c r="M73" i="2"/>
  <c r="C74" i="2"/>
  <c r="Z74" i="2"/>
  <c r="X74" i="2"/>
  <c r="V74" i="2"/>
  <c r="G74" i="2"/>
  <c r="I74" i="2"/>
  <c r="K74" i="2"/>
  <c r="Y75" i="2"/>
  <c r="W75" i="2"/>
  <c r="U75" i="2"/>
  <c r="F75" i="2"/>
  <c r="H75" i="2"/>
  <c r="L75" i="2"/>
  <c r="B76" i="2"/>
  <c r="J75" i="2"/>
  <c r="M74" i="2"/>
  <c r="C75" i="2"/>
  <c r="Z75" i="2"/>
  <c r="X75" i="2"/>
  <c r="V75" i="2"/>
  <c r="G75" i="2"/>
  <c r="I75" i="2"/>
  <c r="K75" i="2"/>
  <c r="Y76" i="2"/>
  <c r="W76" i="2"/>
  <c r="U76" i="2"/>
  <c r="F76" i="2"/>
  <c r="H76" i="2"/>
  <c r="L76" i="2"/>
  <c r="B77" i="2"/>
  <c r="J76" i="2"/>
  <c r="M75" i="2"/>
  <c r="C76" i="2"/>
  <c r="Z76" i="2"/>
  <c r="X76" i="2"/>
  <c r="V76" i="2"/>
  <c r="G76" i="2"/>
  <c r="I76" i="2"/>
  <c r="K76" i="2"/>
  <c r="Y77" i="2"/>
  <c r="W77" i="2"/>
  <c r="U77" i="2"/>
  <c r="F77" i="2"/>
  <c r="H77" i="2"/>
  <c r="L77" i="2"/>
  <c r="B78" i="2"/>
  <c r="J77" i="2"/>
  <c r="M76" i="2"/>
  <c r="C77" i="2"/>
  <c r="Z77" i="2"/>
  <c r="X77" i="2"/>
  <c r="V77" i="2"/>
  <c r="G77" i="2"/>
  <c r="I77" i="2"/>
  <c r="K77" i="2"/>
  <c r="Y78" i="2"/>
  <c r="W78" i="2"/>
  <c r="U78" i="2"/>
  <c r="F78" i="2"/>
  <c r="H78" i="2"/>
  <c r="L78" i="2"/>
  <c r="B79" i="2"/>
  <c r="J78" i="2"/>
  <c r="M77" i="2"/>
  <c r="C78" i="2"/>
  <c r="Z78" i="2"/>
  <c r="X78" i="2"/>
  <c r="V78" i="2"/>
  <c r="G78" i="2"/>
  <c r="I78" i="2"/>
  <c r="K78" i="2"/>
  <c r="Y79" i="2"/>
  <c r="W79" i="2"/>
  <c r="U79" i="2"/>
  <c r="F79" i="2"/>
  <c r="H79" i="2"/>
  <c r="L79" i="2"/>
  <c r="B80" i="2"/>
  <c r="J79" i="2"/>
  <c r="M78" i="2"/>
  <c r="C79" i="2"/>
  <c r="Z79" i="2"/>
  <c r="X79" i="2"/>
  <c r="V79" i="2"/>
  <c r="G79" i="2"/>
  <c r="I79" i="2"/>
  <c r="K79" i="2"/>
  <c r="Y80" i="2"/>
  <c r="W80" i="2"/>
  <c r="U80" i="2"/>
  <c r="F80" i="2"/>
  <c r="H80" i="2"/>
  <c r="L80" i="2"/>
  <c r="B81" i="2"/>
  <c r="J80" i="2"/>
  <c r="M79" i="2"/>
  <c r="C80" i="2"/>
  <c r="Z80" i="2"/>
  <c r="X80" i="2"/>
  <c r="V80" i="2"/>
  <c r="G80" i="2"/>
  <c r="I80" i="2"/>
  <c r="K80" i="2"/>
  <c r="Y81" i="2"/>
  <c r="W81" i="2"/>
  <c r="U81" i="2"/>
  <c r="F81" i="2"/>
  <c r="H81" i="2"/>
  <c r="L81" i="2"/>
  <c r="B82" i="2"/>
  <c r="J81" i="2"/>
  <c r="M80" i="2"/>
  <c r="C81" i="2"/>
  <c r="Z81" i="2"/>
  <c r="X81" i="2"/>
  <c r="V81" i="2"/>
  <c r="G81" i="2"/>
  <c r="I81" i="2"/>
  <c r="K81" i="2"/>
  <c r="Y82" i="2"/>
  <c r="W82" i="2"/>
  <c r="U82" i="2"/>
  <c r="F82" i="2"/>
  <c r="H82" i="2"/>
  <c r="L82" i="2"/>
  <c r="B83" i="2"/>
  <c r="J82" i="2"/>
  <c r="M81" i="2"/>
  <c r="C82" i="2"/>
  <c r="Z82" i="2"/>
  <c r="X82" i="2"/>
  <c r="V82" i="2"/>
  <c r="G82" i="2"/>
  <c r="I82" i="2"/>
  <c r="K82" i="2"/>
  <c r="Y83" i="2"/>
  <c r="W83" i="2"/>
  <c r="U83" i="2"/>
  <c r="F83" i="2"/>
  <c r="H83" i="2"/>
  <c r="L83" i="2"/>
  <c r="B84" i="2"/>
  <c r="J83" i="2"/>
  <c r="M82" i="2"/>
  <c r="C83" i="2"/>
  <c r="Z83" i="2"/>
  <c r="X83" i="2"/>
  <c r="V83" i="2"/>
  <c r="G83" i="2"/>
  <c r="I83" i="2"/>
  <c r="K83" i="2"/>
  <c r="Y84" i="2"/>
  <c r="W84" i="2"/>
  <c r="U84" i="2"/>
  <c r="F84" i="2"/>
  <c r="H84" i="2"/>
  <c r="L84" i="2"/>
  <c r="B85" i="2"/>
  <c r="J84" i="2"/>
  <c r="M83" i="2"/>
  <c r="C84" i="2"/>
  <c r="Z84" i="2"/>
  <c r="X84" i="2"/>
  <c r="V84" i="2"/>
  <c r="G84" i="2"/>
  <c r="I84" i="2"/>
  <c r="K84" i="2"/>
  <c r="Y85" i="2"/>
  <c r="W85" i="2"/>
  <c r="U85" i="2"/>
  <c r="F85" i="2"/>
  <c r="H85" i="2"/>
  <c r="L85" i="2"/>
  <c r="B86" i="2"/>
  <c r="J85" i="2"/>
  <c r="M84" i="2"/>
  <c r="C85" i="2"/>
  <c r="Z85" i="2"/>
  <c r="X85" i="2"/>
  <c r="V85" i="2"/>
  <c r="G85" i="2"/>
  <c r="I85" i="2"/>
  <c r="K85" i="2"/>
  <c r="Y86" i="2"/>
  <c r="W86" i="2"/>
  <c r="U86" i="2"/>
  <c r="F86" i="2"/>
  <c r="H86" i="2"/>
  <c r="L86" i="2"/>
  <c r="B87" i="2"/>
  <c r="J86" i="2"/>
  <c r="M85" i="2"/>
  <c r="C86" i="2"/>
  <c r="Z86" i="2"/>
  <c r="X86" i="2"/>
  <c r="V86" i="2"/>
  <c r="G86" i="2"/>
  <c r="I86" i="2"/>
  <c r="K86" i="2"/>
  <c r="Y87" i="2"/>
  <c r="W87" i="2"/>
  <c r="U87" i="2"/>
  <c r="F87" i="2"/>
  <c r="H87" i="2"/>
  <c r="L87" i="2"/>
  <c r="B88" i="2"/>
  <c r="J87" i="2"/>
  <c r="M86" i="2"/>
  <c r="C87" i="2"/>
  <c r="Z87" i="2"/>
  <c r="X87" i="2"/>
  <c r="V87" i="2"/>
  <c r="G87" i="2"/>
  <c r="I87" i="2"/>
  <c r="K87" i="2"/>
  <c r="Y88" i="2"/>
  <c r="W88" i="2"/>
  <c r="U88" i="2"/>
  <c r="F88" i="2"/>
  <c r="H88" i="2"/>
  <c r="L88" i="2"/>
  <c r="B89" i="2"/>
  <c r="J88" i="2"/>
  <c r="M87" i="2"/>
  <c r="C88" i="2"/>
  <c r="Z88" i="2"/>
  <c r="X88" i="2"/>
  <c r="V88" i="2"/>
  <c r="G88" i="2"/>
  <c r="I88" i="2"/>
  <c r="K88" i="2"/>
  <c r="Y89" i="2"/>
  <c r="W89" i="2"/>
  <c r="U89" i="2"/>
  <c r="F89" i="2"/>
  <c r="H89" i="2"/>
  <c r="L89" i="2"/>
  <c r="B90" i="2"/>
  <c r="J89" i="2"/>
  <c r="M88" i="2"/>
  <c r="C89" i="2"/>
  <c r="Z89" i="2"/>
  <c r="X89" i="2"/>
  <c r="V89" i="2"/>
  <c r="G89" i="2"/>
  <c r="I89" i="2"/>
  <c r="K89" i="2"/>
  <c r="Y90" i="2"/>
  <c r="W90" i="2"/>
  <c r="U90" i="2"/>
  <c r="F90" i="2"/>
  <c r="H90" i="2"/>
  <c r="L90" i="2"/>
  <c r="B91" i="2"/>
  <c r="J90" i="2"/>
  <c r="M89" i="2"/>
  <c r="C90" i="2"/>
  <c r="Z90" i="2"/>
  <c r="X90" i="2"/>
  <c r="V90" i="2"/>
  <c r="G90" i="2"/>
  <c r="I90" i="2"/>
  <c r="K90" i="2"/>
  <c r="Y91" i="2"/>
  <c r="W91" i="2"/>
  <c r="U91" i="2"/>
  <c r="F91" i="2"/>
  <c r="H91" i="2"/>
  <c r="L91" i="2"/>
  <c r="B92" i="2"/>
  <c r="J91" i="2"/>
  <c r="M90" i="2"/>
  <c r="C91" i="2"/>
  <c r="Z91" i="2"/>
  <c r="X91" i="2"/>
  <c r="V91" i="2"/>
  <c r="G91" i="2"/>
  <c r="I91" i="2"/>
  <c r="K91" i="2"/>
  <c r="Y92" i="2"/>
  <c r="W92" i="2"/>
  <c r="U92" i="2"/>
  <c r="F92" i="2"/>
  <c r="H92" i="2"/>
  <c r="L92" i="2"/>
  <c r="B93" i="2"/>
  <c r="J92" i="2"/>
  <c r="M91" i="2"/>
  <c r="C92" i="2"/>
  <c r="Z92" i="2"/>
  <c r="X92" i="2"/>
  <c r="V92" i="2"/>
  <c r="G92" i="2"/>
  <c r="I92" i="2"/>
  <c r="K92" i="2"/>
  <c r="Y93" i="2"/>
  <c r="W93" i="2"/>
  <c r="U93" i="2"/>
  <c r="F93" i="2"/>
  <c r="H93" i="2"/>
  <c r="L93" i="2"/>
  <c r="B94" i="2"/>
  <c r="J93" i="2"/>
  <c r="M92" i="2"/>
  <c r="C93" i="2"/>
  <c r="Z93" i="2"/>
  <c r="X93" i="2"/>
  <c r="V93" i="2"/>
  <c r="G93" i="2"/>
  <c r="I93" i="2"/>
  <c r="K93" i="2"/>
  <c r="Y94" i="2"/>
  <c r="W94" i="2"/>
  <c r="U94" i="2"/>
  <c r="F94" i="2"/>
  <c r="H94" i="2"/>
  <c r="L94" i="2"/>
  <c r="B95" i="2"/>
  <c r="J94" i="2"/>
  <c r="M93" i="2"/>
  <c r="C94" i="2"/>
  <c r="Z94" i="2"/>
  <c r="X94" i="2"/>
  <c r="V94" i="2"/>
  <c r="G94" i="2"/>
  <c r="I94" i="2"/>
  <c r="K94" i="2"/>
  <c r="Y95" i="2"/>
  <c r="W95" i="2"/>
  <c r="U95" i="2"/>
  <c r="F95" i="2"/>
  <c r="H95" i="2"/>
  <c r="L95" i="2"/>
  <c r="B96" i="2"/>
  <c r="J95" i="2"/>
  <c r="M94" i="2"/>
  <c r="C95" i="2"/>
  <c r="Z95" i="2"/>
  <c r="X95" i="2"/>
  <c r="V95" i="2"/>
  <c r="G95" i="2"/>
  <c r="I95" i="2"/>
  <c r="K95" i="2"/>
  <c r="Y96" i="2"/>
  <c r="W96" i="2"/>
  <c r="U96" i="2"/>
  <c r="F96" i="2"/>
  <c r="H96" i="2"/>
  <c r="L96" i="2"/>
  <c r="B97" i="2"/>
  <c r="J96" i="2"/>
  <c r="M95" i="2"/>
  <c r="C96" i="2"/>
  <c r="Z96" i="2"/>
  <c r="X96" i="2"/>
  <c r="V96" i="2"/>
  <c r="G96" i="2"/>
  <c r="I96" i="2"/>
  <c r="K96" i="2"/>
  <c r="Y97" i="2"/>
  <c r="W97" i="2"/>
  <c r="U97" i="2"/>
  <c r="F97" i="2"/>
  <c r="H97" i="2"/>
  <c r="L97" i="2"/>
  <c r="B98" i="2"/>
  <c r="J97" i="2"/>
  <c r="M96" i="2"/>
  <c r="C97" i="2"/>
  <c r="Z97" i="2"/>
  <c r="X97" i="2"/>
  <c r="V97" i="2"/>
  <c r="G97" i="2"/>
  <c r="I97" i="2"/>
  <c r="K97" i="2"/>
  <c r="Y98" i="2"/>
  <c r="W98" i="2"/>
  <c r="U98" i="2"/>
  <c r="F98" i="2"/>
  <c r="H98" i="2"/>
  <c r="J98" i="2"/>
  <c r="M97" i="2"/>
  <c r="C98" i="2"/>
  <c r="Z98" i="2"/>
  <c r="X98" i="2"/>
  <c r="V98" i="2"/>
  <c r="G98" i="2"/>
  <c r="I98" i="2"/>
  <c r="K98" i="2"/>
  <c r="Y99" i="2"/>
  <c r="Z99" i="2"/>
  <c r="Y2" i="2"/>
  <c r="Z2" i="2"/>
  <c r="V2" i="2"/>
  <c r="U2" i="2"/>
  <c r="W2" i="2"/>
  <c r="X2" i="2"/>
  <c r="C8" i="1"/>
  <c r="W99" i="2"/>
  <c r="X99" i="2"/>
  <c r="V99" i="2"/>
  <c r="U99" i="2"/>
  <c r="G99" i="2"/>
  <c r="F99" i="2"/>
  <c r="V3" i="2"/>
  <c r="U3" i="2"/>
  <c r="M98" i="2"/>
  <c r="C99" i="2"/>
  <c r="I99" i="2"/>
  <c r="K99" i="2"/>
  <c r="L98" i="2"/>
  <c r="B99" i="2"/>
  <c r="H99" i="2"/>
  <c r="J99" i="2"/>
  <c r="M99" i="2"/>
  <c r="L99" i="2"/>
  <c r="D4" i="2"/>
  <c r="E4" i="2"/>
  <c r="D5" i="2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D66" i="2"/>
  <c r="E66" i="2"/>
  <c r="D67" i="2"/>
  <c r="E67" i="2"/>
  <c r="D68" i="2"/>
  <c r="E68" i="2"/>
  <c r="D69" i="2"/>
  <c r="E69" i="2"/>
  <c r="D70" i="2"/>
  <c r="E70" i="2"/>
  <c r="D71" i="2"/>
  <c r="E71" i="2"/>
  <c r="D72" i="2"/>
  <c r="E72" i="2"/>
  <c r="D73" i="2"/>
  <c r="E73" i="2"/>
  <c r="D74" i="2"/>
  <c r="E74" i="2"/>
  <c r="D75" i="2"/>
  <c r="E75" i="2"/>
  <c r="D76" i="2"/>
  <c r="E76" i="2"/>
  <c r="D77" i="2"/>
  <c r="E77" i="2"/>
  <c r="D78" i="2"/>
  <c r="E78" i="2"/>
  <c r="D79" i="2"/>
  <c r="E79" i="2"/>
  <c r="D80" i="2"/>
  <c r="E80" i="2"/>
  <c r="D81" i="2"/>
  <c r="E81" i="2"/>
  <c r="D82" i="2"/>
  <c r="E82" i="2"/>
  <c r="D83" i="2"/>
  <c r="E83" i="2"/>
  <c r="D84" i="2"/>
  <c r="E84" i="2"/>
  <c r="D85" i="2"/>
  <c r="E85" i="2"/>
  <c r="D86" i="2"/>
  <c r="E86" i="2"/>
  <c r="D87" i="2"/>
  <c r="E87" i="2"/>
  <c r="D88" i="2"/>
  <c r="E88" i="2"/>
  <c r="D89" i="2"/>
  <c r="E89" i="2"/>
  <c r="D90" i="2"/>
  <c r="E90" i="2"/>
  <c r="D91" i="2"/>
  <c r="E91" i="2"/>
  <c r="D92" i="2"/>
  <c r="E92" i="2"/>
  <c r="D93" i="2"/>
  <c r="E93" i="2"/>
  <c r="D94" i="2"/>
  <c r="E94" i="2"/>
  <c r="D95" i="2"/>
  <c r="E95" i="2"/>
  <c r="D96" i="2"/>
  <c r="E96" i="2"/>
  <c r="D97" i="2"/>
  <c r="E97" i="2"/>
  <c r="D98" i="2"/>
  <c r="E98" i="2"/>
  <c r="D99" i="2"/>
  <c r="E99" i="2"/>
  <c r="O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E3" i="2"/>
  <c r="D3" i="2"/>
  <c r="D2" i="2"/>
  <c r="E2" i="2"/>
  <c r="O3" i="2"/>
  <c r="N2" i="2"/>
  <c r="O99" i="2"/>
  <c r="N99" i="2"/>
  <c r="O98" i="2"/>
  <c r="N98" i="2"/>
  <c r="O97" i="2"/>
  <c r="N97" i="2"/>
  <c r="O96" i="2"/>
  <c r="N96" i="2"/>
  <c r="O95" i="2"/>
  <c r="N95" i="2"/>
  <c r="O94" i="2"/>
  <c r="N94" i="2"/>
  <c r="O93" i="2"/>
  <c r="N93" i="2"/>
  <c r="O92" i="2"/>
  <c r="N92" i="2"/>
  <c r="O91" i="2"/>
  <c r="N91" i="2"/>
  <c r="O90" i="2"/>
  <c r="N90" i="2"/>
  <c r="O89" i="2"/>
  <c r="N89" i="2"/>
  <c r="O88" i="2"/>
  <c r="N88" i="2"/>
  <c r="O87" i="2"/>
  <c r="N87" i="2"/>
  <c r="O86" i="2"/>
  <c r="N86" i="2"/>
  <c r="O85" i="2"/>
  <c r="N85" i="2"/>
  <c r="O84" i="2"/>
  <c r="N84" i="2"/>
  <c r="O83" i="2"/>
  <c r="N83" i="2"/>
  <c r="O82" i="2"/>
  <c r="N82" i="2"/>
  <c r="O81" i="2"/>
  <c r="N81" i="2"/>
  <c r="O80" i="2"/>
  <c r="N80" i="2"/>
  <c r="O79" i="2"/>
  <c r="N79" i="2"/>
  <c r="O78" i="2"/>
  <c r="N78" i="2"/>
  <c r="O77" i="2"/>
  <c r="N77" i="2"/>
  <c r="O76" i="2"/>
  <c r="N76" i="2"/>
  <c r="O75" i="2"/>
  <c r="N75" i="2"/>
  <c r="O74" i="2"/>
  <c r="N74" i="2"/>
  <c r="O73" i="2"/>
  <c r="N73" i="2"/>
  <c r="O72" i="2"/>
  <c r="N72" i="2"/>
  <c r="O71" i="2"/>
  <c r="N71" i="2"/>
  <c r="O70" i="2"/>
  <c r="N70" i="2"/>
  <c r="O69" i="2"/>
  <c r="N69" i="2"/>
  <c r="O68" i="2"/>
  <c r="N68" i="2"/>
  <c r="O67" i="2"/>
  <c r="N67" i="2"/>
  <c r="O66" i="2"/>
  <c r="N66" i="2"/>
  <c r="O65" i="2"/>
  <c r="N65" i="2"/>
  <c r="O64" i="2"/>
  <c r="N64" i="2"/>
  <c r="O63" i="2"/>
  <c r="N63" i="2"/>
  <c r="O62" i="2"/>
  <c r="N62" i="2"/>
  <c r="O61" i="2"/>
  <c r="N61" i="2"/>
  <c r="O60" i="2"/>
  <c r="N60" i="2"/>
  <c r="O59" i="2"/>
  <c r="N59" i="2"/>
  <c r="O58" i="2"/>
  <c r="N58" i="2"/>
  <c r="O57" i="2"/>
  <c r="N57" i="2"/>
  <c r="O56" i="2"/>
  <c r="N56" i="2"/>
  <c r="O55" i="2"/>
  <c r="N55" i="2"/>
  <c r="O54" i="2"/>
  <c r="N54" i="2"/>
  <c r="O53" i="2"/>
  <c r="N53" i="2"/>
  <c r="O52" i="2"/>
  <c r="N52" i="2"/>
  <c r="O51" i="2"/>
  <c r="N51" i="2"/>
  <c r="O50" i="2"/>
  <c r="N50" i="2"/>
  <c r="O49" i="2"/>
  <c r="N49" i="2"/>
  <c r="O48" i="2"/>
  <c r="N48" i="2"/>
  <c r="O47" i="2"/>
  <c r="N47" i="2"/>
  <c r="O46" i="2"/>
  <c r="N46" i="2"/>
  <c r="O45" i="2"/>
  <c r="N45" i="2"/>
  <c r="O44" i="2"/>
  <c r="N44" i="2"/>
  <c r="O43" i="2"/>
  <c r="N43" i="2"/>
  <c r="O42" i="2"/>
  <c r="N42" i="2"/>
  <c r="O41" i="2"/>
  <c r="N41" i="2"/>
  <c r="O40" i="2"/>
  <c r="N40" i="2"/>
  <c r="O39" i="2"/>
  <c r="N39" i="2"/>
  <c r="O38" i="2"/>
  <c r="N38" i="2"/>
  <c r="O37" i="2"/>
  <c r="N37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O29" i="2"/>
  <c r="N29" i="2"/>
  <c r="O28" i="2"/>
  <c r="N28" i="2"/>
  <c r="O27" i="2"/>
  <c r="N27" i="2"/>
  <c r="O26" i="2"/>
  <c r="N26" i="2"/>
  <c r="O25" i="2"/>
  <c r="N25" i="2"/>
  <c r="O24" i="2"/>
  <c r="N24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O14" i="2"/>
  <c r="N14" i="2"/>
  <c r="O13" i="2"/>
  <c r="N13" i="2"/>
  <c r="O12" i="2"/>
  <c r="N12" i="2"/>
  <c r="O11" i="2"/>
  <c r="N11" i="2"/>
  <c r="O10" i="2"/>
  <c r="N10" i="2"/>
  <c r="O9" i="2"/>
  <c r="N9" i="2"/>
  <c r="O8" i="2"/>
  <c r="N8" i="2"/>
  <c r="O7" i="2"/>
  <c r="N7" i="2"/>
  <c r="O6" i="2"/>
  <c r="N6" i="2"/>
  <c r="O5" i="2"/>
  <c r="N5" i="2"/>
  <c r="O4" i="2"/>
  <c r="N4" i="2"/>
  <c r="N3" i="2"/>
</calcChain>
</file>

<file path=xl/sharedStrings.xml><?xml version="1.0" encoding="utf-8"?>
<sst xmlns="http://schemas.openxmlformats.org/spreadsheetml/2006/main" count="40" uniqueCount="40">
  <si>
    <t>groep 1</t>
  </si>
  <si>
    <t>N (aantal mensen)</t>
  </si>
  <si>
    <t>groep 2</t>
  </si>
  <si>
    <t>p0 (percentage overtreders)</t>
  </si>
  <si>
    <t>populatie</t>
  </si>
  <si>
    <t>opsporings gegevens</t>
  </si>
  <si>
    <t>aantal onderzoeken</t>
  </si>
  <si>
    <t>periode</t>
  </si>
  <si>
    <t>misdaden groep 1</t>
  </si>
  <si>
    <t>misdaden groep 2</t>
  </si>
  <si>
    <t>populaite</t>
  </si>
  <si>
    <t>legenda</t>
  </si>
  <si>
    <t>bekend bij criminelen maar niet bij politie</t>
  </si>
  <si>
    <t>bekend bij bevolking en politie</t>
  </si>
  <si>
    <t>bekend bij politie</t>
  </si>
  <si>
    <t>misdaad percentage gr1</t>
  </si>
  <si>
    <t>misdaad percentage gr2</t>
  </si>
  <si>
    <t>onderzoeken 1</t>
  </si>
  <si>
    <t>onderzoeken 2</t>
  </si>
  <si>
    <t>geconstateerd 1</t>
  </si>
  <si>
    <t>geconstateerd 2</t>
  </si>
  <si>
    <t>geconstateerd percentage 1</t>
  </si>
  <si>
    <t>geconstateerd percentage 2</t>
  </si>
  <si>
    <t>pakkans groep 1</t>
  </si>
  <si>
    <t>pakkans groep 2</t>
  </si>
  <si>
    <t>valse aanhouding gr 1</t>
  </si>
  <si>
    <t>valse aanhouding gr2</t>
  </si>
  <si>
    <t>opsporingstactiek</t>
  </si>
  <si>
    <t>alles eerst op meest kansrijke zaken, als iets over is, dan op de rest.</t>
  </si>
  <si>
    <t>onderzoeken optie 1 groep 1</t>
  </si>
  <si>
    <t>onderzoeken optie 3 groep 1</t>
  </si>
  <si>
    <t>onderzoeken optie 3 groep 2</t>
  </si>
  <si>
    <t>naar ratio van #criminelen in groep t.o.v. totaal criminelen op basis van correcte berekening aantal criminelen</t>
  </si>
  <si>
    <t>naar ratio van geconstateerde criminaliteit</t>
  </si>
  <si>
    <t>uitleg</t>
  </si>
  <si>
    <t>totale criminaliteit per groep is: N * (p0  + e * pakkans)</t>
  </si>
  <si>
    <t>criminaliteit-elasticiteit (e)</t>
  </si>
  <si>
    <t>onderzoeken optie 2 groep 1</t>
  </si>
  <si>
    <t>onderzoeken optie 2 groep 2</t>
  </si>
  <si>
    <t>onderzoeken optie 1 groep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</si>
</sst>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5"/>
      <name val="Calibri"/>
      <scheme val="minor"/>
    </font>
    <font>
      <sz val="12"/>
      <color theme="6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3" fontId="0" fillId="0" borderId="0" xfId="0" applyNumberFormat="1"/>
    <xf numFmtId="1" fontId="0" fillId="0" borderId="0" xfId="0" applyNumberFormat="1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1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analyse!$D$1</c:f>
              <c:strCache>
                <c:ptCount val="1"/>
                <c:pt idx="0">
                  <c:v>misdaad percentage gr1</c:v>
                </c:pt>
              </c:strCache>
            </c:strRef>
          </c:tx>
          <c:marker>
            <c:symbol val="none"/>
          </c:marker>
          <c:xVal>
            <c:numRef>
              <c:f>analyse!$A$2:$A$100</c:f>
              <c:numCache>
                <c:formatCode>General</c:formatCode>
                <c:ptCount val="99"/>
                <c:pt idx="0">
                  <c:v>-9.0</c:v>
                </c:pt>
                <c:pt idx="1">
                  <c:v>-8.0</c:v>
                </c:pt>
                <c:pt idx="2">
                  <c:v>-7.0</c:v>
                </c:pt>
                <c:pt idx="3">
                  <c:v>-6.0</c:v>
                </c:pt>
                <c:pt idx="4">
                  <c:v>-5.0</c:v>
                </c:pt>
                <c:pt idx="5">
                  <c:v>-4.0</c:v>
                </c:pt>
                <c:pt idx="6">
                  <c:v>-3.0</c:v>
                </c:pt>
                <c:pt idx="7">
                  <c:v>-2.0</c:v>
                </c:pt>
                <c:pt idx="8">
                  <c:v>-1.0</c:v>
                </c:pt>
                <c:pt idx="9">
                  <c:v>0.0</c:v>
                </c:pt>
                <c:pt idx="10">
                  <c:v>1.0</c:v>
                </c:pt>
                <c:pt idx="11">
                  <c:v>2.0</c:v>
                </c:pt>
                <c:pt idx="12">
                  <c:v>3.0</c:v>
                </c:pt>
                <c:pt idx="13">
                  <c:v>4.0</c:v>
                </c:pt>
                <c:pt idx="14">
                  <c:v>5.0</c:v>
                </c:pt>
                <c:pt idx="15">
                  <c:v>6.0</c:v>
                </c:pt>
                <c:pt idx="16">
                  <c:v>7.0</c:v>
                </c:pt>
                <c:pt idx="17">
                  <c:v>8.0</c:v>
                </c:pt>
                <c:pt idx="18">
                  <c:v>9.0</c:v>
                </c:pt>
                <c:pt idx="19">
                  <c:v>10.0</c:v>
                </c:pt>
                <c:pt idx="20">
                  <c:v>11.0</c:v>
                </c:pt>
                <c:pt idx="21">
                  <c:v>12.0</c:v>
                </c:pt>
                <c:pt idx="22">
                  <c:v>13.0</c:v>
                </c:pt>
                <c:pt idx="23">
                  <c:v>14.0</c:v>
                </c:pt>
                <c:pt idx="24">
                  <c:v>15.0</c:v>
                </c:pt>
                <c:pt idx="25">
                  <c:v>16.0</c:v>
                </c:pt>
                <c:pt idx="26">
                  <c:v>17.0</c:v>
                </c:pt>
                <c:pt idx="27">
                  <c:v>18.0</c:v>
                </c:pt>
                <c:pt idx="28">
                  <c:v>19.0</c:v>
                </c:pt>
                <c:pt idx="29">
                  <c:v>20.0</c:v>
                </c:pt>
                <c:pt idx="30">
                  <c:v>21.0</c:v>
                </c:pt>
                <c:pt idx="31">
                  <c:v>22.0</c:v>
                </c:pt>
                <c:pt idx="32">
                  <c:v>23.0</c:v>
                </c:pt>
                <c:pt idx="33">
                  <c:v>24.0</c:v>
                </c:pt>
                <c:pt idx="34">
                  <c:v>25.0</c:v>
                </c:pt>
                <c:pt idx="35">
                  <c:v>26.0</c:v>
                </c:pt>
                <c:pt idx="36">
                  <c:v>27.0</c:v>
                </c:pt>
                <c:pt idx="37">
                  <c:v>28.0</c:v>
                </c:pt>
                <c:pt idx="38">
                  <c:v>29.0</c:v>
                </c:pt>
                <c:pt idx="39">
                  <c:v>30.0</c:v>
                </c:pt>
                <c:pt idx="40">
                  <c:v>31.0</c:v>
                </c:pt>
                <c:pt idx="41">
                  <c:v>32.0</c:v>
                </c:pt>
                <c:pt idx="42">
                  <c:v>33.0</c:v>
                </c:pt>
                <c:pt idx="43">
                  <c:v>34.0</c:v>
                </c:pt>
                <c:pt idx="44">
                  <c:v>35.0</c:v>
                </c:pt>
                <c:pt idx="45">
                  <c:v>36.0</c:v>
                </c:pt>
                <c:pt idx="46">
                  <c:v>37.0</c:v>
                </c:pt>
                <c:pt idx="47">
                  <c:v>38.0</c:v>
                </c:pt>
                <c:pt idx="48">
                  <c:v>39.0</c:v>
                </c:pt>
                <c:pt idx="49">
                  <c:v>40.0</c:v>
                </c:pt>
                <c:pt idx="50">
                  <c:v>41.0</c:v>
                </c:pt>
                <c:pt idx="51">
                  <c:v>42.0</c:v>
                </c:pt>
                <c:pt idx="52">
                  <c:v>43.0</c:v>
                </c:pt>
                <c:pt idx="53">
                  <c:v>44.0</c:v>
                </c:pt>
                <c:pt idx="54">
                  <c:v>45.0</c:v>
                </c:pt>
                <c:pt idx="55">
                  <c:v>46.0</c:v>
                </c:pt>
                <c:pt idx="56">
                  <c:v>47.0</c:v>
                </c:pt>
                <c:pt idx="57">
                  <c:v>48.0</c:v>
                </c:pt>
                <c:pt idx="58">
                  <c:v>49.0</c:v>
                </c:pt>
                <c:pt idx="59">
                  <c:v>50.0</c:v>
                </c:pt>
                <c:pt idx="60">
                  <c:v>51.0</c:v>
                </c:pt>
                <c:pt idx="61">
                  <c:v>52.0</c:v>
                </c:pt>
                <c:pt idx="62">
                  <c:v>53.0</c:v>
                </c:pt>
                <c:pt idx="63">
                  <c:v>54.0</c:v>
                </c:pt>
                <c:pt idx="64">
                  <c:v>55.0</c:v>
                </c:pt>
                <c:pt idx="65">
                  <c:v>56.0</c:v>
                </c:pt>
                <c:pt idx="66">
                  <c:v>57.0</c:v>
                </c:pt>
                <c:pt idx="67">
                  <c:v>58.0</c:v>
                </c:pt>
                <c:pt idx="68">
                  <c:v>59.0</c:v>
                </c:pt>
                <c:pt idx="69">
                  <c:v>60.0</c:v>
                </c:pt>
                <c:pt idx="70">
                  <c:v>61.0</c:v>
                </c:pt>
                <c:pt idx="71">
                  <c:v>62.0</c:v>
                </c:pt>
                <c:pt idx="72">
                  <c:v>63.0</c:v>
                </c:pt>
                <c:pt idx="73">
                  <c:v>64.0</c:v>
                </c:pt>
                <c:pt idx="74">
                  <c:v>65.0</c:v>
                </c:pt>
                <c:pt idx="75">
                  <c:v>66.0</c:v>
                </c:pt>
                <c:pt idx="76">
                  <c:v>67.0</c:v>
                </c:pt>
                <c:pt idx="77">
                  <c:v>68.0</c:v>
                </c:pt>
                <c:pt idx="78">
                  <c:v>69.0</c:v>
                </c:pt>
                <c:pt idx="79">
                  <c:v>70.0</c:v>
                </c:pt>
                <c:pt idx="80">
                  <c:v>71.0</c:v>
                </c:pt>
                <c:pt idx="81">
                  <c:v>72.0</c:v>
                </c:pt>
                <c:pt idx="82">
                  <c:v>73.0</c:v>
                </c:pt>
                <c:pt idx="83">
                  <c:v>74.0</c:v>
                </c:pt>
                <c:pt idx="84">
                  <c:v>75.0</c:v>
                </c:pt>
                <c:pt idx="85">
                  <c:v>76.0</c:v>
                </c:pt>
                <c:pt idx="86">
                  <c:v>77.0</c:v>
                </c:pt>
                <c:pt idx="87">
                  <c:v>78.0</c:v>
                </c:pt>
                <c:pt idx="88">
                  <c:v>79.0</c:v>
                </c:pt>
                <c:pt idx="89">
                  <c:v>80.0</c:v>
                </c:pt>
                <c:pt idx="90">
                  <c:v>81.0</c:v>
                </c:pt>
                <c:pt idx="91">
                  <c:v>82.0</c:v>
                </c:pt>
                <c:pt idx="92">
                  <c:v>83.0</c:v>
                </c:pt>
                <c:pt idx="93">
                  <c:v>84.0</c:v>
                </c:pt>
                <c:pt idx="94">
                  <c:v>85.0</c:v>
                </c:pt>
                <c:pt idx="95">
                  <c:v>86.0</c:v>
                </c:pt>
                <c:pt idx="96">
                  <c:v>87.0</c:v>
                </c:pt>
                <c:pt idx="97">
                  <c:v>88.0</c:v>
                </c:pt>
              </c:numCache>
            </c:numRef>
          </c:xVal>
          <c:yVal>
            <c:numRef>
              <c:f>analyse!$D$2:$D$100</c:f>
              <c:numCache>
                <c:formatCode>#,#00%</c:formatCode>
                <c:ptCount val="99"/>
                <c:pt idx="0">
                  <c:v>0.08</c:v>
                </c:pt>
                <c:pt idx="1">
                  <c:v>0.075</c:v>
                </c:pt>
                <c:pt idx="2">
                  <c:v>0.075</c:v>
                </c:pt>
                <c:pt idx="3">
                  <c:v>0.075</c:v>
                </c:pt>
                <c:pt idx="4">
                  <c:v>0.075</c:v>
                </c:pt>
                <c:pt idx="5">
                  <c:v>0.075</c:v>
                </c:pt>
                <c:pt idx="6">
                  <c:v>0.075</c:v>
                </c:pt>
                <c:pt idx="7">
                  <c:v>0.075</c:v>
                </c:pt>
                <c:pt idx="8">
                  <c:v>0.075</c:v>
                </c:pt>
                <c:pt idx="9">
                  <c:v>0.075</c:v>
                </c:pt>
                <c:pt idx="10">
                  <c:v>0.075</c:v>
                </c:pt>
                <c:pt idx="11">
                  <c:v>0.0736440677966102</c:v>
                </c:pt>
                <c:pt idx="12">
                  <c:v>0.0720662905500705</c:v>
                </c:pt>
                <c:pt idx="13">
                  <c:v>0.0704449867761842</c:v>
                </c:pt>
                <c:pt idx="14">
                  <c:v>0.0688893127070363</c:v>
                </c:pt>
                <c:pt idx="15">
                  <c:v>0.0674762906418063</c:v>
                </c:pt>
                <c:pt idx="16">
                  <c:v>0.0662444712567615</c:v>
                </c:pt>
                <c:pt idx="17">
                  <c:v>0.065199148555288</c:v>
                </c:pt>
                <c:pt idx="18">
                  <c:v>0.0643249716847709</c:v>
                </c:pt>
                <c:pt idx="19">
                  <c:v>0.0635978476730397</c:v>
                </c:pt>
                <c:pt idx="20">
                  <c:v>0.0629925967520964</c:v>
                </c:pt>
                <c:pt idx="21">
                  <c:v>0.0624866086321412</c:v>
                </c:pt>
                <c:pt idx="22">
                  <c:v>0.0620609910914091</c:v>
                </c:pt>
                <c:pt idx="23">
                  <c:v>0.0617005028779054</c:v>
                </c:pt>
                <c:pt idx="24">
                  <c:v>0.0613930374824495</c:v>
                </c:pt>
                <c:pt idx="25">
                  <c:v>0.0611290231045136</c:v>
                </c:pt>
                <c:pt idx="26">
                  <c:v>0.0609008812476979</c:v>
                </c:pt>
                <c:pt idx="27">
                  <c:v>0.0607025829523266</c:v>
                </c:pt>
                <c:pt idx="28">
                  <c:v>0.0605293005025135</c:v>
                </c:pt>
                <c:pt idx="29">
                  <c:v>0.0603771394072816</c:v>
                </c:pt>
                <c:pt idx="30">
                  <c:v>0.0602429337159805</c:v>
                </c:pt>
                <c:pt idx="31">
                  <c:v>0.060124089850414</c:v>
                </c:pt>
                <c:pt idx="32">
                  <c:v>0.0600184671179006</c:v>
                </c:pt>
                <c:pt idx="33">
                  <c:v>0.059924285834933</c:v>
                </c:pt>
                <c:pt idx="34">
                  <c:v>0.0598400562448356</c:v>
                </c:pt>
                <c:pt idx="35">
                  <c:v>0.0597645231488203</c:v>
                </c:pt>
                <c:pt idx="36">
                  <c:v>0.0596966224713544</c:v>
                </c:pt>
                <c:pt idx="37">
                  <c:v>0.0596354469442299</c:v>
                </c:pt>
                <c:pt idx="38">
                  <c:v>0.0595802188035292</c:v>
                </c:pt>
                <c:pt idx="39">
                  <c:v>0.0595302679164495</c:v>
                </c:pt>
                <c:pt idx="40">
                  <c:v>0.0594850141409261</c:v>
                </c:pt>
                <c:pt idx="41">
                  <c:v>0.0594439530071458</c:v>
                </c:pt>
                <c:pt idx="42">
                  <c:v>0.0594066440232972</c:v>
                </c:pt>
                <c:pt idx="43">
                  <c:v>0.0593727010677394</c:v>
                </c:pt>
                <c:pt idx="44">
                  <c:v>0.0593417844503056</c:v>
                </c:pt>
                <c:pt idx="45">
                  <c:v>0.0593135943169258</c:v>
                </c:pt>
                <c:pt idx="46">
                  <c:v>0.0592878651415955</c:v>
                </c:pt>
                <c:pt idx="47">
                  <c:v>0.0592643611033817</c:v>
                </c:pt>
                <c:pt idx="48">
                  <c:v>0.0592428721876446</c:v>
                </c:pt>
                <c:pt idx="49">
                  <c:v>0.0592232108829163</c:v>
                </c:pt>
                <c:pt idx="50">
                  <c:v>0.0592052093701164</c:v>
                </c:pt>
                <c:pt idx="51">
                  <c:v>0.0591887171206329</c:v>
                </c:pt>
                <c:pt idx="52">
                  <c:v>0.0591735988355014</c:v>
                </c:pt>
                <c:pt idx="53">
                  <c:v>0.0591597326703946</c:v>
                </c:pt>
                <c:pt idx="54">
                  <c:v>0.0591470087011124</c:v>
                </c:pt>
                <c:pt idx="55">
                  <c:v>0.0591353275922704</c:v>
                </c:pt>
                <c:pt idx="56">
                  <c:v>0.059124599438347</c:v>
                </c:pt>
                <c:pt idx="57">
                  <c:v>0.0591147427514871</c:v>
                </c:pt>
                <c:pt idx="58">
                  <c:v>0.0591056835747221</c:v>
                </c:pt>
                <c:pt idx="59">
                  <c:v>0.0590973547027491</c:v>
                </c:pt>
                <c:pt idx="60">
                  <c:v>0.0590896949952744</c:v>
                </c:pt>
                <c:pt idx="61">
                  <c:v>0.0590826487702779</c:v>
                </c:pt>
                <c:pt idx="62">
                  <c:v>0.0590761652665078</c:v>
                </c:pt>
                <c:pt idx="63">
                  <c:v>0.0590701981661284</c:v>
                </c:pt>
                <c:pt idx="64">
                  <c:v>0.0590647051697928</c:v>
                </c:pt>
                <c:pt idx="65">
                  <c:v>0.0590596476175365</c:v>
                </c:pt>
                <c:pt idx="66">
                  <c:v>0.0590549901498344</c:v>
                </c:pt>
                <c:pt idx="67">
                  <c:v>0.0590507004039543</c:v>
                </c:pt>
                <c:pt idx="68">
                  <c:v>0.0590467487414145</c:v>
                </c:pt>
                <c:pt idx="69">
                  <c:v>0.0590431080029152</c:v>
                </c:pt>
                <c:pt idx="70">
                  <c:v>0.0590397532876019</c:v>
                </c:pt>
                <c:pt idx="71">
                  <c:v>0.0590366617539215</c:v>
                </c:pt>
                <c:pt idx="72">
                  <c:v>0.0590338124396885</c:v>
                </c:pt>
                <c:pt idx="73">
                  <c:v>0.0590311860992755</c:v>
                </c:pt>
                <c:pt idx="74">
                  <c:v>0.0590287650560998</c:v>
                </c:pt>
                <c:pt idx="75">
                  <c:v>0.0590265330688</c:v>
                </c:pt>
                <c:pt idx="76">
                  <c:v>0.0590244752096899</c:v>
                </c:pt>
                <c:pt idx="77">
                  <c:v>0.0590225777542379</c:v>
                </c:pt>
                <c:pt idx="78">
                  <c:v>0.0590208280804702</c:v>
                </c:pt>
                <c:pt idx="79">
                  <c:v>0.0590192145773146</c:v>
                </c:pt>
                <c:pt idx="80">
                  <c:v>0.0590177265610164</c:v>
                </c:pt>
                <c:pt idx="81">
                  <c:v>0.0590163541988497</c:v>
                </c:pt>
                <c:pt idx="82">
                  <c:v>0.0590150884394317</c:v>
                </c:pt>
                <c:pt idx="83">
                  <c:v>0.0590139209490223</c:v>
                </c:pt>
                <c:pt idx="84">
                  <c:v>0.0590128440532534</c:v>
                </c:pt>
                <c:pt idx="85">
                  <c:v>0.0590118506837919</c:v>
                </c:pt>
                <c:pt idx="86">
                  <c:v>0.0590109343294889</c:v>
                </c:pt>
                <c:pt idx="87">
                  <c:v>0.0590100889916129</c:v>
                </c:pt>
                <c:pt idx="88">
                  <c:v>0.0590093091428042</c:v>
                </c:pt>
                <c:pt idx="89">
                  <c:v>0.0590085896894233</c:v>
                </c:pt>
                <c:pt idx="90">
                  <c:v>0.0590079259369968</c:v>
                </c:pt>
                <c:pt idx="91">
                  <c:v>0.0590073135584933</c:v>
                </c:pt>
                <c:pt idx="92">
                  <c:v>0.059006748565186</c:v>
                </c:pt>
                <c:pt idx="93">
                  <c:v>0.0590062272798815</c:v>
                </c:pt>
                <c:pt idx="94">
                  <c:v>0.0590057463123144</c:v>
                </c:pt>
                <c:pt idx="95">
                  <c:v>0.0590053025365261</c:v>
                </c:pt>
                <c:pt idx="96">
                  <c:v>0.0590048930700608</c:v>
                </c:pt>
                <c:pt idx="97">
                  <c:v>0.0590045152548289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analyse!$E$1</c:f>
              <c:strCache>
                <c:ptCount val="1"/>
                <c:pt idx="0">
                  <c:v>misdaad percentage gr2</c:v>
                </c:pt>
              </c:strCache>
            </c:strRef>
          </c:tx>
          <c:marker>
            <c:symbol val="none"/>
          </c:marker>
          <c:xVal>
            <c:numRef>
              <c:f>analyse!$A$2:$A$100</c:f>
              <c:numCache>
                <c:formatCode>General</c:formatCode>
                <c:ptCount val="99"/>
                <c:pt idx="0">
                  <c:v>-9.0</c:v>
                </c:pt>
                <c:pt idx="1">
                  <c:v>-8.0</c:v>
                </c:pt>
                <c:pt idx="2">
                  <c:v>-7.0</c:v>
                </c:pt>
                <c:pt idx="3">
                  <c:v>-6.0</c:v>
                </c:pt>
                <c:pt idx="4">
                  <c:v>-5.0</c:v>
                </c:pt>
                <c:pt idx="5">
                  <c:v>-4.0</c:v>
                </c:pt>
                <c:pt idx="6">
                  <c:v>-3.0</c:v>
                </c:pt>
                <c:pt idx="7">
                  <c:v>-2.0</c:v>
                </c:pt>
                <c:pt idx="8">
                  <c:v>-1.0</c:v>
                </c:pt>
                <c:pt idx="9">
                  <c:v>0.0</c:v>
                </c:pt>
                <c:pt idx="10">
                  <c:v>1.0</c:v>
                </c:pt>
                <c:pt idx="11">
                  <c:v>2.0</c:v>
                </c:pt>
                <c:pt idx="12">
                  <c:v>3.0</c:v>
                </c:pt>
                <c:pt idx="13">
                  <c:v>4.0</c:v>
                </c:pt>
                <c:pt idx="14">
                  <c:v>5.0</c:v>
                </c:pt>
                <c:pt idx="15">
                  <c:v>6.0</c:v>
                </c:pt>
                <c:pt idx="16">
                  <c:v>7.0</c:v>
                </c:pt>
                <c:pt idx="17">
                  <c:v>8.0</c:v>
                </c:pt>
                <c:pt idx="18">
                  <c:v>9.0</c:v>
                </c:pt>
                <c:pt idx="19">
                  <c:v>10.0</c:v>
                </c:pt>
                <c:pt idx="20">
                  <c:v>11.0</c:v>
                </c:pt>
                <c:pt idx="21">
                  <c:v>12.0</c:v>
                </c:pt>
                <c:pt idx="22">
                  <c:v>13.0</c:v>
                </c:pt>
                <c:pt idx="23">
                  <c:v>14.0</c:v>
                </c:pt>
                <c:pt idx="24">
                  <c:v>15.0</c:v>
                </c:pt>
                <c:pt idx="25">
                  <c:v>16.0</c:v>
                </c:pt>
                <c:pt idx="26">
                  <c:v>17.0</c:v>
                </c:pt>
                <c:pt idx="27">
                  <c:v>18.0</c:v>
                </c:pt>
                <c:pt idx="28">
                  <c:v>19.0</c:v>
                </c:pt>
                <c:pt idx="29">
                  <c:v>20.0</c:v>
                </c:pt>
                <c:pt idx="30">
                  <c:v>21.0</c:v>
                </c:pt>
                <c:pt idx="31">
                  <c:v>22.0</c:v>
                </c:pt>
                <c:pt idx="32">
                  <c:v>23.0</c:v>
                </c:pt>
                <c:pt idx="33">
                  <c:v>24.0</c:v>
                </c:pt>
                <c:pt idx="34">
                  <c:v>25.0</c:v>
                </c:pt>
                <c:pt idx="35">
                  <c:v>26.0</c:v>
                </c:pt>
                <c:pt idx="36">
                  <c:v>27.0</c:v>
                </c:pt>
                <c:pt idx="37">
                  <c:v>28.0</c:v>
                </c:pt>
                <c:pt idx="38">
                  <c:v>29.0</c:v>
                </c:pt>
                <c:pt idx="39">
                  <c:v>30.0</c:v>
                </c:pt>
                <c:pt idx="40">
                  <c:v>31.0</c:v>
                </c:pt>
                <c:pt idx="41">
                  <c:v>32.0</c:v>
                </c:pt>
                <c:pt idx="42">
                  <c:v>33.0</c:v>
                </c:pt>
                <c:pt idx="43">
                  <c:v>34.0</c:v>
                </c:pt>
                <c:pt idx="44">
                  <c:v>35.0</c:v>
                </c:pt>
                <c:pt idx="45">
                  <c:v>36.0</c:v>
                </c:pt>
                <c:pt idx="46">
                  <c:v>37.0</c:v>
                </c:pt>
                <c:pt idx="47">
                  <c:v>38.0</c:v>
                </c:pt>
                <c:pt idx="48">
                  <c:v>39.0</c:v>
                </c:pt>
                <c:pt idx="49">
                  <c:v>40.0</c:v>
                </c:pt>
                <c:pt idx="50">
                  <c:v>41.0</c:v>
                </c:pt>
                <c:pt idx="51">
                  <c:v>42.0</c:v>
                </c:pt>
                <c:pt idx="52">
                  <c:v>43.0</c:v>
                </c:pt>
                <c:pt idx="53">
                  <c:v>44.0</c:v>
                </c:pt>
                <c:pt idx="54">
                  <c:v>45.0</c:v>
                </c:pt>
                <c:pt idx="55">
                  <c:v>46.0</c:v>
                </c:pt>
                <c:pt idx="56">
                  <c:v>47.0</c:v>
                </c:pt>
                <c:pt idx="57">
                  <c:v>48.0</c:v>
                </c:pt>
                <c:pt idx="58">
                  <c:v>49.0</c:v>
                </c:pt>
                <c:pt idx="59">
                  <c:v>50.0</c:v>
                </c:pt>
                <c:pt idx="60">
                  <c:v>51.0</c:v>
                </c:pt>
                <c:pt idx="61">
                  <c:v>52.0</c:v>
                </c:pt>
                <c:pt idx="62">
                  <c:v>53.0</c:v>
                </c:pt>
                <c:pt idx="63">
                  <c:v>54.0</c:v>
                </c:pt>
                <c:pt idx="64">
                  <c:v>55.0</c:v>
                </c:pt>
                <c:pt idx="65">
                  <c:v>56.0</c:v>
                </c:pt>
                <c:pt idx="66">
                  <c:v>57.0</c:v>
                </c:pt>
                <c:pt idx="67">
                  <c:v>58.0</c:v>
                </c:pt>
                <c:pt idx="68">
                  <c:v>59.0</c:v>
                </c:pt>
                <c:pt idx="69">
                  <c:v>60.0</c:v>
                </c:pt>
                <c:pt idx="70">
                  <c:v>61.0</c:v>
                </c:pt>
                <c:pt idx="71">
                  <c:v>62.0</c:v>
                </c:pt>
                <c:pt idx="72">
                  <c:v>63.0</c:v>
                </c:pt>
                <c:pt idx="73">
                  <c:v>64.0</c:v>
                </c:pt>
                <c:pt idx="74">
                  <c:v>65.0</c:v>
                </c:pt>
                <c:pt idx="75">
                  <c:v>66.0</c:v>
                </c:pt>
                <c:pt idx="76">
                  <c:v>67.0</c:v>
                </c:pt>
                <c:pt idx="77">
                  <c:v>68.0</c:v>
                </c:pt>
                <c:pt idx="78">
                  <c:v>69.0</c:v>
                </c:pt>
                <c:pt idx="79">
                  <c:v>70.0</c:v>
                </c:pt>
                <c:pt idx="80">
                  <c:v>71.0</c:v>
                </c:pt>
                <c:pt idx="81">
                  <c:v>72.0</c:v>
                </c:pt>
                <c:pt idx="82">
                  <c:v>73.0</c:v>
                </c:pt>
                <c:pt idx="83">
                  <c:v>74.0</c:v>
                </c:pt>
                <c:pt idx="84">
                  <c:v>75.0</c:v>
                </c:pt>
                <c:pt idx="85">
                  <c:v>76.0</c:v>
                </c:pt>
                <c:pt idx="86">
                  <c:v>77.0</c:v>
                </c:pt>
                <c:pt idx="87">
                  <c:v>78.0</c:v>
                </c:pt>
                <c:pt idx="88">
                  <c:v>79.0</c:v>
                </c:pt>
                <c:pt idx="89">
                  <c:v>80.0</c:v>
                </c:pt>
                <c:pt idx="90">
                  <c:v>81.0</c:v>
                </c:pt>
                <c:pt idx="91">
                  <c:v>82.0</c:v>
                </c:pt>
                <c:pt idx="92">
                  <c:v>83.0</c:v>
                </c:pt>
                <c:pt idx="93">
                  <c:v>84.0</c:v>
                </c:pt>
                <c:pt idx="94">
                  <c:v>85.0</c:v>
                </c:pt>
                <c:pt idx="95">
                  <c:v>86.0</c:v>
                </c:pt>
                <c:pt idx="96">
                  <c:v>87.0</c:v>
                </c:pt>
                <c:pt idx="97">
                  <c:v>88.0</c:v>
                </c:pt>
              </c:numCache>
            </c:numRef>
          </c:xVal>
          <c:yVal>
            <c:numRef>
              <c:f>analyse!$E$2:$E$100</c:f>
              <c:numCache>
                <c:formatCode>#,#00%</c:formatCode>
                <c:ptCount val="99"/>
                <c:pt idx="0">
                  <c:v>0.06</c:v>
                </c:pt>
                <c:pt idx="1">
                  <c:v>0.055</c:v>
                </c:pt>
                <c:pt idx="2">
                  <c:v>0.055</c:v>
                </c:pt>
                <c:pt idx="3">
                  <c:v>0.055</c:v>
                </c:pt>
                <c:pt idx="4">
                  <c:v>0.055</c:v>
                </c:pt>
                <c:pt idx="5">
                  <c:v>0.055</c:v>
                </c:pt>
                <c:pt idx="6">
                  <c:v>0.055</c:v>
                </c:pt>
                <c:pt idx="7">
                  <c:v>0.055</c:v>
                </c:pt>
                <c:pt idx="8">
                  <c:v>0.055</c:v>
                </c:pt>
                <c:pt idx="9">
                  <c:v>0.055</c:v>
                </c:pt>
                <c:pt idx="10">
                  <c:v>0.055</c:v>
                </c:pt>
                <c:pt idx="11">
                  <c:v>0.0553389830508474</c:v>
                </c:pt>
                <c:pt idx="12">
                  <c:v>0.0557334273624824</c:v>
                </c:pt>
                <c:pt idx="13">
                  <c:v>0.0561387533059539</c:v>
                </c:pt>
                <c:pt idx="14">
                  <c:v>0.0565276718232409</c:v>
                </c:pt>
                <c:pt idx="15">
                  <c:v>0.0568809273395484</c:v>
                </c:pt>
                <c:pt idx="16">
                  <c:v>0.0571888821858096</c:v>
                </c:pt>
                <c:pt idx="17">
                  <c:v>0.057450212861178</c:v>
                </c:pt>
                <c:pt idx="18">
                  <c:v>0.0576687570788072</c:v>
                </c:pt>
                <c:pt idx="19">
                  <c:v>0.0578505380817401</c:v>
                </c:pt>
                <c:pt idx="20">
                  <c:v>0.0580018508119759</c:v>
                </c:pt>
                <c:pt idx="21">
                  <c:v>0.0581283478419647</c:v>
                </c:pt>
                <c:pt idx="22">
                  <c:v>0.0582347522271477</c:v>
                </c:pt>
                <c:pt idx="23">
                  <c:v>0.0583248742805236</c:v>
                </c:pt>
                <c:pt idx="24">
                  <c:v>0.0584017406293876</c:v>
                </c:pt>
                <c:pt idx="25">
                  <c:v>0.0584677442238716</c:v>
                </c:pt>
                <c:pt idx="26">
                  <c:v>0.0585247796880755</c:v>
                </c:pt>
                <c:pt idx="27">
                  <c:v>0.0585743542619183</c:v>
                </c:pt>
                <c:pt idx="28">
                  <c:v>0.0586176748743716</c:v>
                </c:pt>
                <c:pt idx="29">
                  <c:v>0.0586557151481796</c:v>
                </c:pt>
                <c:pt idx="30">
                  <c:v>0.0586892665710049</c:v>
                </c:pt>
                <c:pt idx="31">
                  <c:v>0.0587189775373965</c:v>
                </c:pt>
                <c:pt idx="32">
                  <c:v>0.0587453832205248</c:v>
                </c:pt>
                <c:pt idx="33">
                  <c:v>0.0587689285412667</c:v>
                </c:pt>
                <c:pt idx="34">
                  <c:v>0.0587899859387911</c:v>
                </c:pt>
                <c:pt idx="35">
                  <c:v>0.0588088692127949</c:v>
                </c:pt>
                <c:pt idx="36">
                  <c:v>0.0588258443821614</c:v>
                </c:pt>
                <c:pt idx="37">
                  <c:v>0.0588411382639425</c:v>
                </c:pt>
                <c:pt idx="38">
                  <c:v>0.0588549452991177</c:v>
                </c:pt>
                <c:pt idx="39">
                  <c:v>0.0588674330208876</c:v>
                </c:pt>
                <c:pt idx="40">
                  <c:v>0.0588787464647685</c:v>
                </c:pt>
                <c:pt idx="41">
                  <c:v>0.0588890117482135</c:v>
                </c:pt>
                <c:pt idx="42">
                  <c:v>0.0588983389941757</c:v>
                </c:pt>
                <c:pt idx="43">
                  <c:v>0.0589068247330651</c:v>
                </c:pt>
                <c:pt idx="44">
                  <c:v>0.0589145538874236</c:v>
                </c:pt>
                <c:pt idx="45">
                  <c:v>0.0589216014207685</c:v>
                </c:pt>
                <c:pt idx="46">
                  <c:v>0.0589280337146011</c:v>
                </c:pt>
                <c:pt idx="47">
                  <c:v>0.0589339097241545</c:v>
                </c:pt>
                <c:pt idx="48">
                  <c:v>0.0589392819530888</c:v>
                </c:pt>
                <c:pt idx="49">
                  <c:v>0.0589441972792709</c:v>
                </c:pt>
                <c:pt idx="50">
                  <c:v>0.0589486976574709</c:v>
                </c:pt>
                <c:pt idx="51">
                  <c:v>0.0589528207198418</c:v>
                </c:pt>
                <c:pt idx="52">
                  <c:v>0.0589566002911246</c:v>
                </c:pt>
                <c:pt idx="53">
                  <c:v>0.0589600668324013</c:v>
                </c:pt>
                <c:pt idx="54">
                  <c:v>0.0589632478247219</c:v>
                </c:pt>
                <c:pt idx="55">
                  <c:v>0.0589661681019324</c:v>
                </c:pt>
                <c:pt idx="56">
                  <c:v>0.0589688501404132</c:v>
                </c:pt>
                <c:pt idx="57">
                  <c:v>0.0589713143121282</c:v>
                </c:pt>
                <c:pt idx="58">
                  <c:v>0.0589735791063195</c:v>
                </c:pt>
                <c:pt idx="59">
                  <c:v>0.0589756613243127</c:v>
                </c:pt>
                <c:pt idx="60">
                  <c:v>0.0589775762511814</c:v>
                </c:pt>
                <c:pt idx="61">
                  <c:v>0.0589793378074305</c:v>
                </c:pt>
                <c:pt idx="62">
                  <c:v>0.058980958683373</c:v>
                </c:pt>
                <c:pt idx="63">
                  <c:v>0.0589824504584679</c:v>
                </c:pt>
                <c:pt idx="64">
                  <c:v>0.0589838237075518</c:v>
                </c:pt>
                <c:pt idx="65">
                  <c:v>0.0589850880956158</c:v>
                </c:pt>
                <c:pt idx="66">
                  <c:v>0.0589862524625414</c:v>
                </c:pt>
                <c:pt idx="67">
                  <c:v>0.0589873248990114</c:v>
                </c:pt>
                <c:pt idx="68">
                  <c:v>0.0589883128146464</c:v>
                </c:pt>
                <c:pt idx="69">
                  <c:v>0.0589892229992712</c:v>
                </c:pt>
                <c:pt idx="70">
                  <c:v>0.0589900616780995</c:v>
                </c:pt>
                <c:pt idx="71">
                  <c:v>0.0589908345615196</c:v>
                </c:pt>
                <c:pt idx="72">
                  <c:v>0.0589915468900779</c:v>
                </c:pt>
                <c:pt idx="73">
                  <c:v>0.0589922034751811</c:v>
                </c:pt>
                <c:pt idx="74">
                  <c:v>0.058992808735975</c:v>
                </c:pt>
                <c:pt idx="75">
                  <c:v>0.0589933667328</c:v>
                </c:pt>
                <c:pt idx="76">
                  <c:v>0.0589938811975775</c:v>
                </c:pt>
                <c:pt idx="77">
                  <c:v>0.0589943555614405</c:v>
                </c:pt>
                <c:pt idx="78">
                  <c:v>0.0589947929798824</c:v>
                </c:pt>
                <c:pt idx="79">
                  <c:v>0.0589951963556713</c:v>
                </c:pt>
                <c:pt idx="80">
                  <c:v>0.0589955683597459</c:v>
                </c:pt>
                <c:pt idx="81">
                  <c:v>0.0589959114502876</c:v>
                </c:pt>
                <c:pt idx="82">
                  <c:v>0.0589962278901421</c:v>
                </c:pt>
                <c:pt idx="83">
                  <c:v>0.0589965197627444</c:v>
                </c:pt>
                <c:pt idx="84">
                  <c:v>0.0589967889866866</c:v>
                </c:pt>
                <c:pt idx="85">
                  <c:v>0.058997037329052</c:v>
                </c:pt>
                <c:pt idx="86">
                  <c:v>0.0589972664176278</c:v>
                </c:pt>
                <c:pt idx="87">
                  <c:v>0.0589974777520968</c:v>
                </c:pt>
                <c:pt idx="88">
                  <c:v>0.0589976727142989</c:v>
                </c:pt>
                <c:pt idx="89">
                  <c:v>0.0589978525776442</c:v>
                </c:pt>
                <c:pt idx="90">
                  <c:v>0.0589980185157508</c:v>
                </c:pt>
                <c:pt idx="91">
                  <c:v>0.0589981716103766</c:v>
                </c:pt>
                <c:pt idx="92">
                  <c:v>0.0589983128587035</c:v>
                </c:pt>
                <c:pt idx="93">
                  <c:v>0.0589984431800296</c:v>
                </c:pt>
                <c:pt idx="94">
                  <c:v>0.0589985634219214</c:v>
                </c:pt>
                <c:pt idx="95">
                  <c:v>0.0589986743658685</c:v>
                </c:pt>
                <c:pt idx="96">
                  <c:v>0.0589987767324848</c:v>
                </c:pt>
                <c:pt idx="97">
                  <c:v>0.0589988711862927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analyse!$L$1</c:f>
              <c:strCache>
                <c:ptCount val="1"/>
                <c:pt idx="0">
                  <c:v>pakkans groep 1</c:v>
                </c:pt>
              </c:strCache>
            </c:strRef>
          </c:tx>
          <c:marker>
            <c:symbol val="none"/>
          </c:marker>
          <c:xVal>
            <c:numRef>
              <c:f>analyse!$A$2:$A$100</c:f>
              <c:numCache>
                <c:formatCode>General</c:formatCode>
                <c:ptCount val="99"/>
                <c:pt idx="0">
                  <c:v>-9.0</c:v>
                </c:pt>
                <c:pt idx="1">
                  <c:v>-8.0</c:v>
                </c:pt>
                <c:pt idx="2">
                  <c:v>-7.0</c:v>
                </c:pt>
                <c:pt idx="3">
                  <c:v>-6.0</c:v>
                </c:pt>
                <c:pt idx="4">
                  <c:v>-5.0</c:v>
                </c:pt>
                <c:pt idx="5">
                  <c:v>-4.0</c:v>
                </c:pt>
                <c:pt idx="6">
                  <c:v>-3.0</c:v>
                </c:pt>
                <c:pt idx="7">
                  <c:v>-2.0</c:v>
                </c:pt>
                <c:pt idx="8">
                  <c:v>-1.0</c:v>
                </c:pt>
                <c:pt idx="9">
                  <c:v>0.0</c:v>
                </c:pt>
                <c:pt idx="10">
                  <c:v>1.0</c:v>
                </c:pt>
                <c:pt idx="11">
                  <c:v>2.0</c:v>
                </c:pt>
                <c:pt idx="12">
                  <c:v>3.0</c:v>
                </c:pt>
                <c:pt idx="13">
                  <c:v>4.0</c:v>
                </c:pt>
                <c:pt idx="14">
                  <c:v>5.0</c:v>
                </c:pt>
                <c:pt idx="15">
                  <c:v>6.0</c:v>
                </c:pt>
                <c:pt idx="16">
                  <c:v>7.0</c:v>
                </c:pt>
                <c:pt idx="17">
                  <c:v>8.0</c:v>
                </c:pt>
                <c:pt idx="18">
                  <c:v>9.0</c:v>
                </c:pt>
                <c:pt idx="19">
                  <c:v>10.0</c:v>
                </c:pt>
                <c:pt idx="20">
                  <c:v>11.0</c:v>
                </c:pt>
                <c:pt idx="21">
                  <c:v>12.0</c:v>
                </c:pt>
                <c:pt idx="22">
                  <c:v>13.0</c:v>
                </c:pt>
                <c:pt idx="23">
                  <c:v>14.0</c:v>
                </c:pt>
                <c:pt idx="24">
                  <c:v>15.0</c:v>
                </c:pt>
                <c:pt idx="25">
                  <c:v>16.0</c:v>
                </c:pt>
                <c:pt idx="26">
                  <c:v>17.0</c:v>
                </c:pt>
                <c:pt idx="27">
                  <c:v>18.0</c:v>
                </c:pt>
                <c:pt idx="28">
                  <c:v>19.0</c:v>
                </c:pt>
                <c:pt idx="29">
                  <c:v>20.0</c:v>
                </c:pt>
                <c:pt idx="30">
                  <c:v>21.0</c:v>
                </c:pt>
                <c:pt idx="31">
                  <c:v>22.0</c:v>
                </c:pt>
                <c:pt idx="32">
                  <c:v>23.0</c:v>
                </c:pt>
                <c:pt idx="33">
                  <c:v>24.0</c:v>
                </c:pt>
                <c:pt idx="34">
                  <c:v>25.0</c:v>
                </c:pt>
                <c:pt idx="35">
                  <c:v>26.0</c:v>
                </c:pt>
                <c:pt idx="36">
                  <c:v>27.0</c:v>
                </c:pt>
                <c:pt idx="37">
                  <c:v>28.0</c:v>
                </c:pt>
                <c:pt idx="38">
                  <c:v>29.0</c:v>
                </c:pt>
                <c:pt idx="39">
                  <c:v>30.0</c:v>
                </c:pt>
                <c:pt idx="40">
                  <c:v>31.0</c:v>
                </c:pt>
                <c:pt idx="41">
                  <c:v>32.0</c:v>
                </c:pt>
                <c:pt idx="42">
                  <c:v>33.0</c:v>
                </c:pt>
                <c:pt idx="43">
                  <c:v>34.0</c:v>
                </c:pt>
                <c:pt idx="44">
                  <c:v>35.0</c:v>
                </c:pt>
                <c:pt idx="45">
                  <c:v>36.0</c:v>
                </c:pt>
                <c:pt idx="46">
                  <c:v>37.0</c:v>
                </c:pt>
                <c:pt idx="47">
                  <c:v>38.0</c:v>
                </c:pt>
                <c:pt idx="48">
                  <c:v>39.0</c:v>
                </c:pt>
                <c:pt idx="49">
                  <c:v>40.0</c:v>
                </c:pt>
                <c:pt idx="50">
                  <c:v>41.0</c:v>
                </c:pt>
                <c:pt idx="51">
                  <c:v>42.0</c:v>
                </c:pt>
                <c:pt idx="52">
                  <c:v>43.0</c:v>
                </c:pt>
                <c:pt idx="53">
                  <c:v>44.0</c:v>
                </c:pt>
                <c:pt idx="54">
                  <c:v>45.0</c:v>
                </c:pt>
                <c:pt idx="55">
                  <c:v>46.0</c:v>
                </c:pt>
                <c:pt idx="56">
                  <c:v>47.0</c:v>
                </c:pt>
                <c:pt idx="57">
                  <c:v>48.0</c:v>
                </c:pt>
                <c:pt idx="58">
                  <c:v>49.0</c:v>
                </c:pt>
                <c:pt idx="59">
                  <c:v>50.0</c:v>
                </c:pt>
                <c:pt idx="60">
                  <c:v>51.0</c:v>
                </c:pt>
                <c:pt idx="61">
                  <c:v>52.0</c:v>
                </c:pt>
                <c:pt idx="62">
                  <c:v>53.0</c:v>
                </c:pt>
                <c:pt idx="63">
                  <c:v>54.0</c:v>
                </c:pt>
                <c:pt idx="64">
                  <c:v>55.0</c:v>
                </c:pt>
                <c:pt idx="65">
                  <c:v>56.0</c:v>
                </c:pt>
                <c:pt idx="66">
                  <c:v>57.0</c:v>
                </c:pt>
                <c:pt idx="67">
                  <c:v>58.0</c:v>
                </c:pt>
                <c:pt idx="68">
                  <c:v>59.0</c:v>
                </c:pt>
                <c:pt idx="69">
                  <c:v>60.0</c:v>
                </c:pt>
                <c:pt idx="70">
                  <c:v>61.0</c:v>
                </c:pt>
                <c:pt idx="71">
                  <c:v>62.0</c:v>
                </c:pt>
                <c:pt idx="72">
                  <c:v>63.0</c:v>
                </c:pt>
                <c:pt idx="73">
                  <c:v>64.0</c:v>
                </c:pt>
                <c:pt idx="74">
                  <c:v>65.0</c:v>
                </c:pt>
                <c:pt idx="75">
                  <c:v>66.0</c:v>
                </c:pt>
                <c:pt idx="76">
                  <c:v>67.0</c:v>
                </c:pt>
                <c:pt idx="77">
                  <c:v>68.0</c:v>
                </c:pt>
                <c:pt idx="78">
                  <c:v>69.0</c:v>
                </c:pt>
                <c:pt idx="79">
                  <c:v>70.0</c:v>
                </c:pt>
                <c:pt idx="80">
                  <c:v>71.0</c:v>
                </c:pt>
                <c:pt idx="81">
                  <c:v>72.0</c:v>
                </c:pt>
                <c:pt idx="82">
                  <c:v>73.0</c:v>
                </c:pt>
                <c:pt idx="83">
                  <c:v>74.0</c:v>
                </c:pt>
                <c:pt idx="84">
                  <c:v>75.0</c:v>
                </c:pt>
                <c:pt idx="85">
                  <c:v>76.0</c:v>
                </c:pt>
                <c:pt idx="86">
                  <c:v>77.0</c:v>
                </c:pt>
                <c:pt idx="87">
                  <c:v>78.0</c:v>
                </c:pt>
                <c:pt idx="88">
                  <c:v>79.0</c:v>
                </c:pt>
                <c:pt idx="89">
                  <c:v>80.0</c:v>
                </c:pt>
                <c:pt idx="90">
                  <c:v>81.0</c:v>
                </c:pt>
                <c:pt idx="91">
                  <c:v>82.0</c:v>
                </c:pt>
                <c:pt idx="92">
                  <c:v>83.0</c:v>
                </c:pt>
                <c:pt idx="93">
                  <c:v>84.0</c:v>
                </c:pt>
                <c:pt idx="94">
                  <c:v>85.0</c:v>
                </c:pt>
                <c:pt idx="95">
                  <c:v>86.0</c:v>
                </c:pt>
                <c:pt idx="96">
                  <c:v>87.0</c:v>
                </c:pt>
                <c:pt idx="97">
                  <c:v>88.0</c:v>
                </c:pt>
              </c:numCache>
            </c:numRef>
          </c:xVal>
          <c:yVal>
            <c:numRef>
              <c:f>analyse!$L$2:$L$100</c:f>
              <c:numCache>
                <c:formatCode>#,#00%</c:formatCode>
                <c:ptCount val="99"/>
                <c:pt idx="0">
                  <c:v>0.025</c:v>
                </c:pt>
                <c:pt idx="1">
                  <c:v>0.025</c:v>
                </c:pt>
                <c:pt idx="2">
                  <c:v>0.025</c:v>
                </c:pt>
                <c:pt idx="3">
                  <c:v>0.025</c:v>
                </c:pt>
                <c:pt idx="4">
                  <c:v>0.025</c:v>
                </c:pt>
                <c:pt idx="5">
                  <c:v>0.025</c:v>
                </c:pt>
                <c:pt idx="6">
                  <c:v>0.025</c:v>
                </c:pt>
                <c:pt idx="7">
                  <c:v>0.025</c:v>
                </c:pt>
                <c:pt idx="8">
                  <c:v>0.025</c:v>
                </c:pt>
                <c:pt idx="9">
                  <c:v>0.025</c:v>
                </c:pt>
                <c:pt idx="10">
                  <c:v>0.0317796610169492</c:v>
                </c:pt>
                <c:pt idx="11">
                  <c:v>0.0396685472496474</c:v>
                </c:pt>
                <c:pt idx="12">
                  <c:v>0.0477750661190788</c:v>
                </c:pt>
                <c:pt idx="13">
                  <c:v>0.0555534364648182</c:v>
                </c:pt>
                <c:pt idx="14">
                  <c:v>0.0626185467909684</c:v>
                </c:pt>
                <c:pt idx="15">
                  <c:v>0.0687776437161922</c:v>
                </c:pt>
                <c:pt idx="16">
                  <c:v>0.0740042572235598</c:v>
                </c:pt>
                <c:pt idx="17">
                  <c:v>0.0783751415761452</c:v>
                </c:pt>
                <c:pt idx="18">
                  <c:v>0.0820107616348013</c:v>
                </c:pt>
                <c:pt idx="19">
                  <c:v>0.085037016239518</c:v>
                </c:pt>
                <c:pt idx="20">
                  <c:v>0.0875669568392938</c:v>
                </c:pt>
                <c:pt idx="21">
                  <c:v>0.0896950445429546</c:v>
                </c:pt>
                <c:pt idx="22">
                  <c:v>0.0914974856104731</c:v>
                </c:pt>
                <c:pt idx="23">
                  <c:v>0.0930348125877523</c:v>
                </c:pt>
                <c:pt idx="24">
                  <c:v>0.0943548844774321</c:v>
                </c:pt>
                <c:pt idx="25">
                  <c:v>0.0954955937615102</c:v>
                </c:pt>
                <c:pt idx="26">
                  <c:v>0.0964870852383667</c:v>
                </c:pt>
                <c:pt idx="27">
                  <c:v>0.0973534974874324</c:v>
                </c:pt>
                <c:pt idx="28">
                  <c:v>0.0981143029635917</c:v>
                </c:pt>
                <c:pt idx="29">
                  <c:v>0.0987853314200973</c:v>
                </c:pt>
                <c:pt idx="30">
                  <c:v>0.09937955074793</c:v>
                </c:pt>
                <c:pt idx="31">
                  <c:v>0.0999076644104969</c:v>
                </c:pt>
                <c:pt idx="32">
                  <c:v>0.100378570825335</c:v>
                </c:pt>
                <c:pt idx="33">
                  <c:v>0.100799718775822</c:v>
                </c:pt>
                <c:pt idx="34">
                  <c:v>0.101177384255898</c:v>
                </c:pt>
                <c:pt idx="35">
                  <c:v>0.101516887643228</c:v>
                </c:pt>
                <c:pt idx="36">
                  <c:v>0.10182276527885</c:v>
                </c:pt>
                <c:pt idx="37">
                  <c:v>0.102098905982354</c:v>
                </c:pt>
                <c:pt idx="38">
                  <c:v>0.102348660417752</c:v>
                </c:pt>
                <c:pt idx="39">
                  <c:v>0.102574929295369</c:v>
                </c:pt>
                <c:pt idx="40">
                  <c:v>0.102780234964271</c:v>
                </c:pt>
                <c:pt idx="41">
                  <c:v>0.102966779883514</c:v>
                </c:pt>
                <c:pt idx="42">
                  <c:v>0.103136494661303</c:v>
                </c:pt>
                <c:pt idx="43">
                  <c:v>0.103291077748472</c:v>
                </c:pt>
                <c:pt idx="44">
                  <c:v>0.103432028415371</c:v>
                </c:pt>
                <c:pt idx="45">
                  <c:v>0.103560674292022</c:v>
                </c:pt>
                <c:pt idx="46">
                  <c:v>0.103678194483091</c:v>
                </c:pt>
                <c:pt idx="47">
                  <c:v>0.103785639061777</c:v>
                </c:pt>
                <c:pt idx="48">
                  <c:v>0.103883945585418</c:v>
                </c:pt>
                <c:pt idx="49">
                  <c:v>0.103973953149418</c:v>
                </c:pt>
                <c:pt idx="50">
                  <c:v>0.104056414396835</c:v>
                </c:pt>
                <c:pt idx="51">
                  <c:v>0.104132005822493</c:v>
                </c:pt>
                <c:pt idx="52">
                  <c:v>0.104201336648027</c:v>
                </c:pt>
                <c:pt idx="53">
                  <c:v>0.104264956494438</c:v>
                </c:pt>
                <c:pt idx="54">
                  <c:v>0.104323362038648</c:v>
                </c:pt>
                <c:pt idx="55">
                  <c:v>0.104377002808265</c:v>
                </c:pt>
                <c:pt idx="56">
                  <c:v>0.104426286242564</c:v>
                </c:pt>
                <c:pt idx="57">
                  <c:v>0.10447158212639</c:v>
                </c:pt>
                <c:pt idx="58">
                  <c:v>0.104513226486254</c:v>
                </c:pt>
                <c:pt idx="59">
                  <c:v>0.104551525023628</c:v>
                </c:pt>
                <c:pt idx="60">
                  <c:v>0.104586756148611</c:v>
                </c:pt>
                <c:pt idx="61">
                  <c:v>0.104619173667461</c:v>
                </c:pt>
                <c:pt idx="62">
                  <c:v>0.104649009169358</c:v>
                </c:pt>
                <c:pt idx="63">
                  <c:v>0.104676474151036</c:v>
                </c:pt>
                <c:pt idx="64">
                  <c:v>0.104701761912317</c:v>
                </c:pt>
                <c:pt idx="65">
                  <c:v>0.104725049250828</c:v>
                </c:pt>
                <c:pt idx="66">
                  <c:v>0.104746497980228</c:v>
                </c:pt>
                <c:pt idx="67">
                  <c:v>0.104766256292928</c:v>
                </c:pt>
                <c:pt idx="68">
                  <c:v>0.104784459985424</c:v>
                </c:pt>
                <c:pt idx="69">
                  <c:v>0.10480123356199</c:v>
                </c:pt>
                <c:pt idx="70">
                  <c:v>0.104816691230392</c:v>
                </c:pt>
                <c:pt idx="71">
                  <c:v>0.104830937801558</c:v>
                </c:pt>
                <c:pt idx="72">
                  <c:v>0.104844069503622</c:v>
                </c:pt>
                <c:pt idx="73">
                  <c:v>0.104856174719501</c:v>
                </c:pt>
                <c:pt idx="74">
                  <c:v>0.104867334656</c:v>
                </c:pt>
                <c:pt idx="75">
                  <c:v>0.104877623951551</c:v>
                </c:pt>
                <c:pt idx="76">
                  <c:v>0.10488711122881</c:v>
                </c:pt>
                <c:pt idx="77">
                  <c:v>0.104895859597649</c:v>
                </c:pt>
                <c:pt idx="78">
                  <c:v>0.104903927113427</c:v>
                </c:pt>
                <c:pt idx="79">
                  <c:v>0.104911367194918</c:v>
                </c:pt>
                <c:pt idx="80">
                  <c:v>0.104918229005752</c:v>
                </c:pt>
                <c:pt idx="81">
                  <c:v>0.104924557802841</c:v>
                </c:pt>
                <c:pt idx="82">
                  <c:v>0.104930395254888</c:v>
                </c:pt>
                <c:pt idx="83">
                  <c:v>0.104935779733733</c:v>
                </c:pt>
                <c:pt idx="84">
                  <c:v>0.104940746581041</c:v>
                </c:pt>
                <c:pt idx="85">
                  <c:v>0.104945328352556</c:v>
                </c:pt>
                <c:pt idx="86">
                  <c:v>0.104949555041936</c:v>
                </c:pt>
                <c:pt idx="87">
                  <c:v>0.104953454285979</c:v>
                </c:pt>
                <c:pt idx="88">
                  <c:v>0.104957051552883</c:v>
                </c:pt>
                <c:pt idx="89">
                  <c:v>0.104960370315016</c:v>
                </c:pt>
                <c:pt idx="90">
                  <c:v>0.104963432207533</c:v>
                </c:pt>
                <c:pt idx="91">
                  <c:v>0.10496625717407</c:v>
                </c:pt>
                <c:pt idx="92">
                  <c:v>0.104968863600592</c:v>
                </c:pt>
                <c:pt idx="93">
                  <c:v>0.104971268438428</c:v>
                </c:pt>
                <c:pt idx="94">
                  <c:v>0.10497348731737</c:v>
                </c:pt>
                <c:pt idx="95">
                  <c:v>0.104975534649696</c:v>
                </c:pt>
                <c:pt idx="96">
                  <c:v>0.104977423725855</c:v>
                </c:pt>
                <c:pt idx="97">
                  <c:v>0.104979166802504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analyse!$M$1</c:f>
              <c:strCache>
                <c:ptCount val="1"/>
                <c:pt idx="0">
                  <c:v>pakkans groep 2</c:v>
                </c:pt>
              </c:strCache>
            </c:strRef>
          </c:tx>
          <c:marker>
            <c:symbol val="none"/>
          </c:marker>
          <c:xVal>
            <c:numRef>
              <c:f>analyse!$A$2:$A$100</c:f>
              <c:numCache>
                <c:formatCode>General</c:formatCode>
                <c:ptCount val="99"/>
                <c:pt idx="0">
                  <c:v>-9.0</c:v>
                </c:pt>
                <c:pt idx="1">
                  <c:v>-8.0</c:v>
                </c:pt>
                <c:pt idx="2">
                  <c:v>-7.0</c:v>
                </c:pt>
                <c:pt idx="3">
                  <c:v>-6.0</c:v>
                </c:pt>
                <c:pt idx="4">
                  <c:v>-5.0</c:v>
                </c:pt>
                <c:pt idx="5">
                  <c:v>-4.0</c:v>
                </c:pt>
                <c:pt idx="6">
                  <c:v>-3.0</c:v>
                </c:pt>
                <c:pt idx="7">
                  <c:v>-2.0</c:v>
                </c:pt>
                <c:pt idx="8">
                  <c:v>-1.0</c:v>
                </c:pt>
                <c:pt idx="9">
                  <c:v>0.0</c:v>
                </c:pt>
                <c:pt idx="10">
                  <c:v>1.0</c:v>
                </c:pt>
                <c:pt idx="11">
                  <c:v>2.0</c:v>
                </c:pt>
                <c:pt idx="12">
                  <c:v>3.0</c:v>
                </c:pt>
                <c:pt idx="13">
                  <c:v>4.0</c:v>
                </c:pt>
                <c:pt idx="14">
                  <c:v>5.0</c:v>
                </c:pt>
                <c:pt idx="15">
                  <c:v>6.0</c:v>
                </c:pt>
                <c:pt idx="16">
                  <c:v>7.0</c:v>
                </c:pt>
                <c:pt idx="17">
                  <c:v>8.0</c:v>
                </c:pt>
                <c:pt idx="18">
                  <c:v>9.0</c:v>
                </c:pt>
                <c:pt idx="19">
                  <c:v>10.0</c:v>
                </c:pt>
                <c:pt idx="20">
                  <c:v>11.0</c:v>
                </c:pt>
                <c:pt idx="21">
                  <c:v>12.0</c:v>
                </c:pt>
                <c:pt idx="22">
                  <c:v>13.0</c:v>
                </c:pt>
                <c:pt idx="23">
                  <c:v>14.0</c:v>
                </c:pt>
                <c:pt idx="24">
                  <c:v>15.0</c:v>
                </c:pt>
                <c:pt idx="25">
                  <c:v>16.0</c:v>
                </c:pt>
                <c:pt idx="26">
                  <c:v>17.0</c:v>
                </c:pt>
                <c:pt idx="27">
                  <c:v>18.0</c:v>
                </c:pt>
                <c:pt idx="28">
                  <c:v>19.0</c:v>
                </c:pt>
                <c:pt idx="29">
                  <c:v>20.0</c:v>
                </c:pt>
                <c:pt idx="30">
                  <c:v>21.0</c:v>
                </c:pt>
                <c:pt idx="31">
                  <c:v>22.0</c:v>
                </c:pt>
                <c:pt idx="32">
                  <c:v>23.0</c:v>
                </c:pt>
                <c:pt idx="33">
                  <c:v>24.0</c:v>
                </c:pt>
                <c:pt idx="34">
                  <c:v>25.0</c:v>
                </c:pt>
                <c:pt idx="35">
                  <c:v>26.0</c:v>
                </c:pt>
                <c:pt idx="36">
                  <c:v>27.0</c:v>
                </c:pt>
                <c:pt idx="37">
                  <c:v>28.0</c:v>
                </c:pt>
                <c:pt idx="38">
                  <c:v>29.0</c:v>
                </c:pt>
                <c:pt idx="39">
                  <c:v>30.0</c:v>
                </c:pt>
                <c:pt idx="40">
                  <c:v>31.0</c:v>
                </c:pt>
                <c:pt idx="41">
                  <c:v>32.0</c:v>
                </c:pt>
                <c:pt idx="42">
                  <c:v>33.0</c:v>
                </c:pt>
                <c:pt idx="43">
                  <c:v>34.0</c:v>
                </c:pt>
                <c:pt idx="44">
                  <c:v>35.0</c:v>
                </c:pt>
                <c:pt idx="45">
                  <c:v>36.0</c:v>
                </c:pt>
                <c:pt idx="46">
                  <c:v>37.0</c:v>
                </c:pt>
                <c:pt idx="47">
                  <c:v>38.0</c:v>
                </c:pt>
                <c:pt idx="48">
                  <c:v>39.0</c:v>
                </c:pt>
                <c:pt idx="49">
                  <c:v>40.0</c:v>
                </c:pt>
                <c:pt idx="50">
                  <c:v>41.0</c:v>
                </c:pt>
                <c:pt idx="51">
                  <c:v>42.0</c:v>
                </c:pt>
                <c:pt idx="52">
                  <c:v>43.0</c:v>
                </c:pt>
                <c:pt idx="53">
                  <c:v>44.0</c:v>
                </c:pt>
                <c:pt idx="54">
                  <c:v>45.0</c:v>
                </c:pt>
                <c:pt idx="55">
                  <c:v>46.0</c:v>
                </c:pt>
                <c:pt idx="56">
                  <c:v>47.0</c:v>
                </c:pt>
                <c:pt idx="57">
                  <c:v>48.0</c:v>
                </c:pt>
                <c:pt idx="58">
                  <c:v>49.0</c:v>
                </c:pt>
                <c:pt idx="59">
                  <c:v>50.0</c:v>
                </c:pt>
                <c:pt idx="60">
                  <c:v>51.0</c:v>
                </c:pt>
                <c:pt idx="61">
                  <c:v>52.0</c:v>
                </c:pt>
                <c:pt idx="62">
                  <c:v>53.0</c:v>
                </c:pt>
                <c:pt idx="63">
                  <c:v>54.0</c:v>
                </c:pt>
                <c:pt idx="64">
                  <c:v>55.0</c:v>
                </c:pt>
                <c:pt idx="65">
                  <c:v>56.0</c:v>
                </c:pt>
                <c:pt idx="66">
                  <c:v>57.0</c:v>
                </c:pt>
                <c:pt idx="67">
                  <c:v>58.0</c:v>
                </c:pt>
                <c:pt idx="68">
                  <c:v>59.0</c:v>
                </c:pt>
                <c:pt idx="69">
                  <c:v>60.0</c:v>
                </c:pt>
                <c:pt idx="70">
                  <c:v>61.0</c:v>
                </c:pt>
                <c:pt idx="71">
                  <c:v>62.0</c:v>
                </c:pt>
                <c:pt idx="72">
                  <c:v>63.0</c:v>
                </c:pt>
                <c:pt idx="73">
                  <c:v>64.0</c:v>
                </c:pt>
                <c:pt idx="74">
                  <c:v>65.0</c:v>
                </c:pt>
                <c:pt idx="75">
                  <c:v>66.0</c:v>
                </c:pt>
                <c:pt idx="76">
                  <c:v>67.0</c:v>
                </c:pt>
                <c:pt idx="77">
                  <c:v>68.0</c:v>
                </c:pt>
                <c:pt idx="78">
                  <c:v>69.0</c:v>
                </c:pt>
                <c:pt idx="79">
                  <c:v>70.0</c:v>
                </c:pt>
                <c:pt idx="80">
                  <c:v>71.0</c:v>
                </c:pt>
                <c:pt idx="81">
                  <c:v>72.0</c:v>
                </c:pt>
                <c:pt idx="82">
                  <c:v>73.0</c:v>
                </c:pt>
                <c:pt idx="83">
                  <c:v>74.0</c:v>
                </c:pt>
                <c:pt idx="84">
                  <c:v>75.0</c:v>
                </c:pt>
                <c:pt idx="85">
                  <c:v>76.0</c:v>
                </c:pt>
                <c:pt idx="86">
                  <c:v>77.0</c:v>
                </c:pt>
                <c:pt idx="87">
                  <c:v>78.0</c:v>
                </c:pt>
                <c:pt idx="88">
                  <c:v>79.0</c:v>
                </c:pt>
                <c:pt idx="89">
                  <c:v>80.0</c:v>
                </c:pt>
                <c:pt idx="90">
                  <c:v>81.0</c:v>
                </c:pt>
                <c:pt idx="91">
                  <c:v>82.0</c:v>
                </c:pt>
                <c:pt idx="92">
                  <c:v>83.0</c:v>
                </c:pt>
                <c:pt idx="93">
                  <c:v>84.0</c:v>
                </c:pt>
                <c:pt idx="94">
                  <c:v>85.0</c:v>
                </c:pt>
                <c:pt idx="95">
                  <c:v>86.0</c:v>
                </c:pt>
                <c:pt idx="96">
                  <c:v>87.0</c:v>
                </c:pt>
                <c:pt idx="97">
                  <c:v>88.0</c:v>
                </c:pt>
              </c:numCache>
            </c:numRef>
          </c:xVal>
          <c:yVal>
            <c:numRef>
              <c:f>analyse!$M$2:$M$100</c:f>
              <c:numCache>
                <c:formatCode>#,#00%</c:formatCode>
                <c:ptCount val="99"/>
                <c:pt idx="0">
                  <c:v>0.025</c:v>
                </c:pt>
                <c:pt idx="1">
                  <c:v>0.025</c:v>
                </c:pt>
                <c:pt idx="2">
                  <c:v>0.025</c:v>
                </c:pt>
                <c:pt idx="3">
                  <c:v>0.025</c:v>
                </c:pt>
                <c:pt idx="4">
                  <c:v>0.025</c:v>
                </c:pt>
                <c:pt idx="5">
                  <c:v>0.025</c:v>
                </c:pt>
                <c:pt idx="6">
                  <c:v>0.025</c:v>
                </c:pt>
                <c:pt idx="7">
                  <c:v>0.025</c:v>
                </c:pt>
                <c:pt idx="8">
                  <c:v>0.025</c:v>
                </c:pt>
                <c:pt idx="9">
                  <c:v>0.025</c:v>
                </c:pt>
                <c:pt idx="10">
                  <c:v>0.0233050847457627</c:v>
                </c:pt>
                <c:pt idx="11">
                  <c:v>0.0213328631875881</c:v>
                </c:pt>
                <c:pt idx="12">
                  <c:v>0.0193062334702303</c:v>
                </c:pt>
                <c:pt idx="13">
                  <c:v>0.0173616408837954</c:v>
                </c:pt>
                <c:pt idx="14">
                  <c:v>0.0155953633022579</c:v>
                </c:pt>
                <c:pt idx="15">
                  <c:v>0.0140555890709519</c:v>
                </c:pt>
                <c:pt idx="16">
                  <c:v>0.01274893569411</c:v>
                </c:pt>
                <c:pt idx="17">
                  <c:v>0.0116562146059637</c:v>
                </c:pt>
                <c:pt idx="18">
                  <c:v>0.0107473095912997</c:v>
                </c:pt>
                <c:pt idx="19">
                  <c:v>0.0099907459401205</c:v>
                </c:pt>
                <c:pt idx="20">
                  <c:v>0.00935826079017653</c:v>
                </c:pt>
                <c:pt idx="21">
                  <c:v>0.00882623886426133</c:v>
                </c:pt>
                <c:pt idx="22">
                  <c:v>0.00837562859738171</c:v>
                </c:pt>
                <c:pt idx="23">
                  <c:v>0.00799129685306193</c:v>
                </c:pt>
                <c:pt idx="24">
                  <c:v>0.00766127888064198</c:v>
                </c:pt>
                <c:pt idx="25">
                  <c:v>0.00737610155962244</c:v>
                </c:pt>
                <c:pt idx="26">
                  <c:v>0.00712822869040831</c:v>
                </c:pt>
                <c:pt idx="27">
                  <c:v>0.00691162562814189</c:v>
                </c:pt>
                <c:pt idx="28">
                  <c:v>0.00672142425910206</c:v>
                </c:pt>
                <c:pt idx="29">
                  <c:v>0.00655366714497567</c:v>
                </c:pt>
                <c:pt idx="30">
                  <c:v>0.0064051123130175</c:v>
                </c:pt>
                <c:pt idx="31">
                  <c:v>0.00627308389737578</c:v>
                </c:pt>
                <c:pt idx="32">
                  <c:v>0.00615535729366629</c:v>
                </c:pt>
                <c:pt idx="33">
                  <c:v>0.00605007030604446</c:v>
                </c:pt>
                <c:pt idx="34">
                  <c:v>0.00595565393602539</c:v>
                </c:pt>
                <c:pt idx="35">
                  <c:v>0.00587077808919303</c:v>
                </c:pt>
                <c:pt idx="36">
                  <c:v>0.00579430868028743</c:v>
                </c:pt>
                <c:pt idx="37">
                  <c:v>0.00572527350441148</c:v>
                </c:pt>
                <c:pt idx="38">
                  <c:v>0.00566283489556195</c:v>
                </c:pt>
                <c:pt idx="39">
                  <c:v>0.00560626767615767</c:v>
                </c:pt>
                <c:pt idx="40">
                  <c:v>0.00555494125893219</c:v>
                </c:pt>
                <c:pt idx="41">
                  <c:v>0.00550830502912148</c:v>
                </c:pt>
                <c:pt idx="42">
                  <c:v>0.00546587633467429</c:v>
                </c:pt>
                <c:pt idx="43">
                  <c:v>0.00542723056288202</c:v>
                </c:pt>
                <c:pt idx="44">
                  <c:v>0.00539199289615725</c:v>
                </c:pt>
                <c:pt idx="45">
                  <c:v>0.0053598314269944</c:v>
                </c:pt>
                <c:pt idx="46">
                  <c:v>0.0053304513792272</c:v>
                </c:pt>
                <c:pt idx="47">
                  <c:v>0.00530359023455577</c:v>
                </c:pt>
                <c:pt idx="48">
                  <c:v>0.00527901360364541</c:v>
                </c:pt>
                <c:pt idx="49">
                  <c:v>0.00525651171264548</c:v>
                </c:pt>
                <c:pt idx="50">
                  <c:v>0.00523589640079114</c:v>
                </c:pt>
                <c:pt idx="51">
                  <c:v>0.00521699854437675</c:v>
                </c:pt>
                <c:pt idx="52">
                  <c:v>0.00519966583799327</c:v>
                </c:pt>
                <c:pt idx="53">
                  <c:v>0.00518376087639058</c:v>
                </c:pt>
                <c:pt idx="54">
                  <c:v>0.00516915949033805</c:v>
                </c:pt>
                <c:pt idx="55">
                  <c:v>0.00515574929793374</c:v>
                </c:pt>
                <c:pt idx="56">
                  <c:v>0.00514342843935888</c:v>
                </c:pt>
                <c:pt idx="57">
                  <c:v>0.00513210446840259</c:v>
                </c:pt>
                <c:pt idx="58">
                  <c:v>0.00512169337843642</c:v>
                </c:pt>
                <c:pt idx="59">
                  <c:v>0.00511211874409301</c:v>
                </c:pt>
                <c:pt idx="60">
                  <c:v>0.00510331096284735</c:v>
                </c:pt>
                <c:pt idx="61">
                  <c:v>0.00509520658313474</c:v>
                </c:pt>
                <c:pt idx="62">
                  <c:v>0.00508774770766057</c:v>
                </c:pt>
                <c:pt idx="63">
                  <c:v>0.00508088146224104</c:v>
                </c:pt>
                <c:pt idx="64">
                  <c:v>0.00507455952192068</c:v>
                </c:pt>
                <c:pt idx="65">
                  <c:v>0.00506873768729299</c:v>
                </c:pt>
                <c:pt idx="66">
                  <c:v>0.00506337550494296</c:v>
                </c:pt>
                <c:pt idx="67">
                  <c:v>0.0050584359267681</c:v>
                </c:pt>
                <c:pt idx="68">
                  <c:v>0.00505388500364406</c:v>
                </c:pt>
                <c:pt idx="69">
                  <c:v>0.00504969160950245</c:v>
                </c:pt>
                <c:pt idx="70">
                  <c:v>0.00504582719240187</c:v>
                </c:pt>
                <c:pt idx="71">
                  <c:v>0.00504226554961062</c:v>
                </c:pt>
                <c:pt idx="72">
                  <c:v>0.00503898262409443</c:v>
                </c:pt>
                <c:pt idx="73">
                  <c:v>0.00503595632012472</c:v>
                </c:pt>
                <c:pt idx="74">
                  <c:v>0.00503316633600003</c:v>
                </c:pt>
                <c:pt idx="75">
                  <c:v>0.00503059401211235</c:v>
                </c:pt>
                <c:pt idx="76">
                  <c:v>0.00502822219279743</c:v>
                </c:pt>
                <c:pt idx="77">
                  <c:v>0.00502603510058778</c:v>
                </c:pt>
                <c:pt idx="78">
                  <c:v>0.00502401822164323</c:v>
                </c:pt>
                <c:pt idx="79">
                  <c:v>0.00502215820127049</c:v>
                </c:pt>
                <c:pt idx="80">
                  <c:v>0.0050204427485621</c:v>
                </c:pt>
                <c:pt idx="81">
                  <c:v>0.00501886054928968</c:v>
                </c:pt>
                <c:pt idx="82">
                  <c:v>0.00501740118627794</c:v>
                </c:pt>
                <c:pt idx="83">
                  <c:v>0.00501605506656677</c:v>
                </c:pt>
                <c:pt idx="84">
                  <c:v>0.00501481335473986</c:v>
                </c:pt>
                <c:pt idx="85">
                  <c:v>0.00501366791186111</c:v>
                </c:pt>
                <c:pt idx="86">
                  <c:v>0.00501261123951612</c:v>
                </c:pt>
                <c:pt idx="87">
                  <c:v>0.00501163642850528</c:v>
                </c:pt>
                <c:pt idx="88">
                  <c:v>0.00501073711177914</c:v>
                </c:pt>
                <c:pt idx="89">
                  <c:v>0.005009907421246</c:v>
                </c:pt>
                <c:pt idx="90">
                  <c:v>0.00500914194811664</c:v>
                </c:pt>
                <c:pt idx="91">
                  <c:v>0.00500843570648255</c:v>
                </c:pt>
                <c:pt idx="92">
                  <c:v>0.00500778409985191</c:v>
                </c:pt>
                <c:pt idx="93">
                  <c:v>0.00500718289039307</c:v>
                </c:pt>
                <c:pt idx="94">
                  <c:v>0.00500662817065762</c:v>
                </c:pt>
                <c:pt idx="95">
                  <c:v>0.00500611633757595</c:v>
                </c:pt>
                <c:pt idx="96">
                  <c:v>0.00500564406853614</c:v>
                </c:pt>
                <c:pt idx="97">
                  <c:v>0.00500520829937401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analyse!$N$1</c:f>
              <c:strCache>
                <c:ptCount val="1"/>
                <c:pt idx="0">
                  <c:v>valse aanhouding gr 1</c:v>
                </c:pt>
              </c:strCache>
            </c:strRef>
          </c:tx>
          <c:marker>
            <c:symbol val="none"/>
          </c:marker>
          <c:xVal>
            <c:numRef>
              <c:f>analyse!$A$2:$A$100</c:f>
              <c:numCache>
                <c:formatCode>General</c:formatCode>
                <c:ptCount val="99"/>
                <c:pt idx="0">
                  <c:v>-9.0</c:v>
                </c:pt>
                <c:pt idx="1">
                  <c:v>-8.0</c:v>
                </c:pt>
                <c:pt idx="2">
                  <c:v>-7.0</c:v>
                </c:pt>
                <c:pt idx="3">
                  <c:v>-6.0</c:v>
                </c:pt>
                <c:pt idx="4">
                  <c:v>-5.0</c:v>
                </c:pt>
                <c:pt idx="5">
                  <c:v>-4.0</c:v>
                </c:pt>
                <c:pt idx="6">
                  <c:v>-3.0</c:v>
                </c:pt>
                <c:pt idx="7">
                  <c:v>-2.0</c:v>
                </c:pt>
                <c:pt idx="8">
                  <c:v>-1.0</c:v>
                </c:pt>
                <c:pt idx="9">
                  <c:v>0.0</c:v>
                </c:pt>
                <c:pt idx="10">
                  <c:v>1.0</c:v>
                </c:pt>
                <c:pt idx="11">
                  <c:v>2.0</c:v>
                </c:pt>
                <c:pt idx="12">
                  <c:v>3.0</c:v>
                </c:pt>
                <c:pt idx="13">
                  <c:v>4.0</c:v>
                </c:pt>
                <c:pt idx="14">
                  <c:v>5.0</c:v>
                </c:pt>
                <c:pt idx="15">
                  <c:v>6.0</c:v>
                </c:pt>
                <c:pt idx="16">
                  <c:v>7.0</c:v>
                </c:pt>
                <c:pt idx="17">
                  <c:v>8.0</c:v>
                </c:pt>
                <c:pt idx="18">
                  <c:v>9.0</c:v>
                </c:pt>
                <c:pt idx="19">
                  <c:v>10.0</c:v>
                </c:pt>
                <c:pt idx="20">
                  <c:v>11.0</c:v>
                </c:pt>
                <c:pt idx="21">
                  <c:v>12.0</c:v>
                </c:pt>
                <c:pt idx="22">
                  <c:v>13.0</c:v>
                </c:pt>
                <c:pt idx="23">
                  <c:v>14.0</c:v>
                </c:pt>
                <c:pt idx="24">
                  <c:v>15.0</c:v>
                </c:pt>
                <c:pt idx="25">
                  <c:v>16.0</c:v>
                </c:pt>
                <c:pt idx="26">
                  <c:v>17.0</c:v>
                </c:pt>
                <c:pt idx="27">
                  <c:v>18.0</c:v>
                </c:pt>
                <c:pt idx="28">
                  <c:v>19.0</c:v>
                </c:pt>
                <c:pt idx="29">
                  <c:v>20.0</c:v>
                </c:pt>
                <c:pt idx="30">
                  <c:v>21.0</c:v>
                </c:pt>
                <c:pt idx="31">
                  <c:v>22.0</c:v>
                </c:pt>
                <c:pt idx="32">
                  <c:v>23.0</c:v>
                </c:pt>
                <c:pt idx="33">
                  <c:v>24.0</c:v>
                </c:pt>
                <c:pt idx="34">
                  <c:v>25.0</c:v>
                </c:pt>
                <c:pt idx="35">
                  <c:v>26.0</c:v>
                </c:pt>
                <c:pt idx="36">
                  <c:v>27.0</c:v>
                </c:pt>
                <c:pt idx="37">
                  <c:v>28.0</c:v>
                </c:pt>
                <c:pt idx="38">
                  <c:v>29.0</c:v>
                </c:pt>
                <c:pt idx="39">
                  <c:v>30.0</c:v>
                </c:pt>
                <c:pt idx="40">
                  <c:v>31.0</c:v>
                </c:pt>
                <c:pt idx="41">
                  <c:v>32.0</c:v>
                </c:pt>
                <c:pt idx="42">
                  <c:v>33.0</c:v>
                </c:pt>
                <c:pt idx="43">
                  <c:v>34.0</c:v>
                </c:pt>
                <c:pt idx="44">
                  <c:v>35.0</c:v>
                </c:pt>
                <c:pt idx="45">
                  <c:v>36.0</c:v>
                </c:pt>
                <c:pt idx="46">
                  <c:v>37.0</c:v>
                </c:pt>
                <c:pt idx="47">
                  <c:v>38.0</c:v>
                </c:pt>
                <c:pt idx="48">
                  <c:v>39.0</c:v>
                </c:pt>
                <c:pt idx="49">
                  <c:v>40.0</c:v>
                </c:pt>
                <c:pt idx="50">
                  <c:v>41.0</c:v>
                </c:pt>
                <c:pt idx="51">
                  <c:v>42.0</c:v>
                </c:pt>
                <c:pt idx="52">
                  <c:v>43.0</c:v>
                </c:pt>
                <c:pt idx="53">
                  <c:v>44.0</c:v>
                </c:pt>
                <c:pt idx="54">
                  <c:v>45.0</c:v>
                </c:pt>
                <c:pt idx="55">
                  <c:v>46.0</c:v>
                </c:pt>
                <c:pt idx="56">
                  <c:v>47.0</c:v>
                </c:pt>
                <c:pt idx="57">
                  <c:v>48.0</c:v>
                </c:pt>
                <c:pt idx="58">
                  <c:v>49.0</c:v>
                </c:pt>
                <c:pt idx="59">
                  <c:v>50.0</c:v>
                </c:pt>
                <c:pt idx="60">
                  <c:v>51.0</c:v>
                </c:pt>
                <c:pt idx="61">
                  <c:v>52.0</c:v>
                </c:pt>
                <c:pt idx="62">
                  <c:v>53.0</c:v>
                </c:pt>
                <c:pt idx="63">
                  <c:v>54.0</c:v>
                </c:pt>
                <c:pt idx="64">
                  <c:v>55.0</c:v>
                </c:pt>
                <c:pt idx="65">
                  <c:v>56.0</c:v>
                </c:pt>
                <c:pt idx="66">
                  <c:v>57.0</c:v>
                </c:pt>
                <c:pt idx="67">
                  <c:v>58.0</c:v>
                </c:pt>
                <c:pt idx="68">
                  <c:v>59.0</c:v>
                </c:pt>
                <c:pt idx="69">
                  <c:v>60.0</c:v>
                </c:pt>
                <c:pt idx="70">
                  <c:v>61.0</c:v>
                </c:pt>
                <c:pt idx="71">
                  <c:v>62.0</c:v>
                </c:pt>
                <c:pt idx="72">
                  <c:v>63.0</c:v>
                </c:pt>
                <c:pt idx="73">
                  <c:v>64.0</c:v>
                </c:pt>
                <c:pt idx="74">
                  <c:v>65.0</c:v>
                </c:pt>
                <c:pt idx="75">
                  <c:v>66.0</c:v>
                </c:pt>
                <c:pt idx="76">
                  <c:v>67.0</c:v>
                </c:pt>
                <c:pt idx="77">
                  <c:v>68.0</c:v>
                </c:pt>
                <c:pt idx="78">
                  <c:v>69.0</c:v>
                </c:pt>
                <c:pt idx="79">
                  <c:v>70.0</c:v>
                </c:pt>
                <c:pt idx="80">
                  <c:v>71.0</c:v>
                </c:pt>
                <c:pt idx="81">
                  <c:v>72.0</c:v>
                </c:pt>
                <c:pt idx="82">
                  <c:v>73.0</c:v>
                </c:pt>
                <c:pt idx="83">
                  <c:v>74.0</c:v>
                </c:pt>
                <c:pt idx="84">
                  <c:v>75.0</c:v>
                </c:pt>
                <c:pt idx="85">
                  <c:v>76.0</c:v>
                </c:pt>
                <c:pt idx="86">
                  <c:v>77.0</c:v>
                </c:pt>
                <c:pt idx="87">
                  <c:v>78.0</c:v>
                </c:pt>
                <c:pt idx="88">
                  <c:v>79.0</c:v>
                </c:pt>
                <c:pt idx="89">
                  <c:v>80.0</c:v>
                </c:pt>
                <c:pt idx="90">
                  <c:v>81.0</c:v>
                </c:pt>
                <c:pt idx="91">
                  <c:v>82.0</c:v>
                </c:pt>
                <c:pt idx="92">
                  <c:v>83.0</c:v>
                </c:pt>
                <c:pt idx="93">
                  <c:v>84.0</c:v>
                </c:pt>
                <c:pt idx="94">
                  <c:v>85.0</c:v>
                </c:pt>
                <c:pt idx="95">
                  <c:v>86.0</c:v>
                </c:pt>
                <c:pt idx="96">
                  <c:v>87.0</c:v>
                </c:pt>
                <c:pt idx="97">
                  <c:v>88.0</c:v>
                </c:pt>
              </c:numCache>
            </c:numRef>
          </c:xVal>
          <c:yVal>
            <c:numRef>
              <c:f>analyse!$N$2:$N$100</c:f>
              <c:numCache>
                <c:formatCode>#,#00%</c:formatCode>
                <c:ptCount val="99"/>
                <c:pt idx="0">
                  <c:v>0.023</c:v>
                </c:pt>
                <c:pt idx="1">
                  <c:v>0.023125</c:v>
                </c:pt>
                <c:pt idx="2">
                  <c:v>0.023125</c:v>
                </c:pt>
                <c:pt idx="3">
                  <c:v>0.023125</c:v>
                </c:pt>
                <c:pt idx="4">
                  <c:v>0.023125</c:v>
                </c:pt>
                <c:pt idx="5">
                  <c:v>0.023125</c:v>
                </c:pt>
                <c:pt idx="6">
                  <c:v>0.023125</c:v>
                </c:pt>
                <c:pt idx="7">
                  <c:v>0.023125</c:v>
                </c:pt>
                <c:pt idx="8">
                  <c:v>0.023125</c:v>
                </c:pt>
                <c:pt idx="9">
                  <c:v>0.023125</c:v>
                </c:pt>
                <c:pt idx="10">
                  <c:v>0.029396186440678</c:v>
                </c:pt>
                <c:pt idx="11">
                  <c:v>0.0367471940666013</c:v>
                </c:pt>
                <c:pt idx="12">
                  <c:v>0.0443320943230925</c:v>
                </c:pt>
                <c:pt idx="13">
                  <c:v>0.0516399753676825</c:v>
                </c:pt>
                <c:pt idx="14">
                  <c:v>0.0583047981398252</c:v>
                </c:pt>
                <c:pt idx="15">
                  <c:v>0.0641367834391398</c:v>
                </c:pt>
                <c:pt idx="16">
                  <c:v>0.0691018843330357</c:v>
                </c:pt>
                <c:pt idx="17">
                  <c:v>0.0732651490774804</c:v>
                </c:pt>
                <c:pt idx="18">
                  <c:v>0.0767354217147962</c:v>
                </c:pt>
                <c:pt idx="19">
                  <c:v>0.0796288450341473</c:v>
                </c:pt>
                <c:pt idx="20">
                  <c:v>0.082050886838308</c:v>
                </c:pt>
                <c:pt idx="21">
                  <c:v>0.0840903053983566</c:v>
                </c:pt>
                <c:pt idx="22">
                  <c:v>0.0858190609711152</c:v>
                </c:pt>
                <c:pt idx="23">
                  <c:v>0.0872945178659363</c:v>
                </c:pt>
                <c:pt idx="24">
                  <c:v>0.0885621515180569</c:v>
                </c:pt>
                <c:pt idx="25">
                  <c:v>0.0896580414040836</c:v>
                </c:pt>
                <c:pt idx="26">
                  <c:v>0.0906109367183285</c:v>
                </c:pt>
                <c:pt idx="27">
                  <c:v>0.0914438887305024</c:v>
                </c:pt>
                <c:pt idx="28">
                  <c:v>0.0921755128359138</c:v>
                </c:pt>
                <c:pt idx="29">
                  <c:v>0.0928209556935516</c:v>
                </c:pt>
                <c:pt idx="30">
                  <c:v>0.0933926350594985</c:v>
                </c:pt>
                <c:pt idx="31">
                  <c:v>0.0939008070187351</c:v>
                </c:pt>
                <c:pt idx="32">
                  <c:v>0.0943540028729126</c:v>
                </c:pt>
                <c:pt idx="33">
                  <c:v>0.0947593676158189</c:v>
                </c:pt>
                <c:pt idx="34">
                  <c:v>0.0951229238913201</c:v>
                </c:pt>
                <c:pt idx="35">
                  <c:v>0.095449779261678</c:v>
                </c:pt>
                <c:pt idx="36">
                  <c:v>0.0957442901010094</c:v>
                </c:pt>
                <c:pt idx="37">
                  <c:v>0.0960101920915795</c:v>
                </c:pt>
                <c:pt idx="38">
                  <c:v>0.0962507048358144</c:v>
                </c:pt>
                <c:pt idx="39">
                  <c:v>0.0964686162729051</c:v>
                </c:pt>
                <c:pt idx="40">
                  <c:v>0.0966663512340138</c:v>
                </c:pt>
                <c:pt idx="41">
                  <c:v>0.0968460274588213</c:v>
                </c:pt>
                <c:pt idx="42">
                  <c:v>0.0970095016371481</c:v>
                </c:pt>
                <c:pt idx="43">
                  <c:v>0.0971584074663472</c:v>
                </c:pt>
                <c:pt idx="44">
                  <c:v>0.0972941872798881</c:v>
                </c:pt>
                <c:pt idx="45">
                  <c:v>0.0974181184698781</c:v>
                </c:pt>
                <c:pt idx="46">
                  <c:v>0.0975313356704535</c:v>
                </c:pt>
                <c:pt idx="47">
                  <c:v>0.0976348494710745</c:v>
                </c:pt>
                <c:pt idx="48">
                  <c:v>0.0977295622747532</c:v>
                </c:pt>
                <c:pt idx="49">
                  <c:v>0.0978162817957196</c:v>
                </c:pt>
                <c:pt idx="50">
                  <c:v>0.0978957325961672</c:v>
                </c:pt>
                <c:pt idx="51">
                  <c:v>0.0979685659866613</c:v>
                </c:pt>
                <c:pt idx="52">
                  <c:v>0.0980353685550935</c:v>
                </c:pt>
                <c:pt idx="53">
                  <c:v>0.0980966695413364</c:v>
                </c:pt>
                <c:pt idx="54">
                  <c:v>0.0981529472364186</c:v>
                </c:pt>
                <c:pt idx="55">
                  <c:v>0.098204634554099</c:v>
                </c:pt>
                <c:pt idx="56">
                  <c:v>0.0982521238976387</c:v>
                </c:pt>
                <c:pt idx="57">
                  <c:v>0.0982957714241472</c:v>
                </c:pt>
                <c:pt idx="58">
                  <c:v>0.0983359007921845</c:v>
                </c:pt>
                <c:pt idx="59">
                  <c:v>0.0983728064645932</c:v>
                </c:pt>
                <c:pt idx="60">
                  <c:v>0.098406756627244</c:v>
                </c:pt>
                <c:pt idx="61">
                  <c:v>0.0984379957750297</c:v>
                </c:pt>
                <c:pt idx="62">
                  <c:v>0.0984667470086924</c:v>
                </c:pt>
                <c:pt idx="63">
                  <c:v>0.0984932140796025</c:v>
                </c:pt>
                <c:pt idx="64">
                  <c:v>0.0985175832142084</c:v>
                </c:pt>
                <c:pt idx="65">
                  <c:v>0.0985400247453449</c:v>
                </c:pt>
                <c:pt idx="66">
                  <c:v>0.0985606945737761</c:v>
                </c:pt>
                <c:pt idx="67">
                  <c:v>0.09857973548013</c:v>
                </c:pt>
                <c:pt idx="68">
                  <c:v>0.0985972783046596</c:v>
                </c:pt>
                <c:pt idx="69">
                  <c:v>0.0986134430099509</c:v>
                </c:pt>
                <c:pt idx="70">
                  <c:v>0.0986283396397274</c:v>
                </c:pt>
                <c:pt idx="71">
                  <c:v>0.0986420691852206</c:v>
                </c:pt>
                <c:pt idx="72">
                  <c:v>0.0986547243691318</c:v>
                </c:pt>
                <c:pt idx="73">
                  <c:v>0.0986663903559761</c:v>
                </c:pt>
                <c:pt idx="74">
                  <c:v>0.0986771453965314</c:v>
                </c:pt>
                <c:pt idx="75">
                  <c:v>0.0986870614131972</c:v>
                </c:pt>
                <c:pt idx="76">
                  <c:v>0.0986962045322694</c:v>
                </c:pt>
                <c:pt idx="77">
                  <c:v>0.098704635568449</c:v>
                </c:pt>
                <c:pt idx="78">
                  <c:v>0.0987124104662993</c:v>
                </c:pt>
                <c:pt idx="79">
                  <c:v>0.0987195807028417</c:v>
                </c:pt>
                <c:pt idx="80">
                  <c:v>0.098726193655024</c:v>
                </c:pt>
                <c:pt idx="81">
                  <c:v>0.0987322929353911</c:v>
                </c:pt>
                <c:pt idx="82">
                  <c:v>0.0987379186989364</c:v>
                </c:pt>
                <c:pt idx="83">
                  <c:v>0.0987431079238023</c:v>
                </c:pt>
                <c:pt idx="84">
                  <c:v>0.0987478946682216</c:v>
                </c:pt>
                <c:pt idx="85">
                  <c:v>0.098752310305853</c:v>
                </c:pt>
                <c:pt idx="86">
                  <c:v>0.0987563837414468</c:v>
                </c:pt>
                <c:pt idx="87">
                  <c:v>0.0987601416085861</c:v>
                </c:pt>
                <c:pt idx="88">
                  <c:v>0.0987636084510821</c:v>
                </c:pt>
                <c:pt idx="89">
                  <c:v>0.0987668068894473</c:v>
                </c:pt>
                <c:pt idx="90">
                  <c:v>0.0987697577737383</c:v>
                </c:pt>
                <c:pt idx="91">
                  <c:v>0.098772480323938</c:v>
                </c:pt>
                <c:pt idx="92">
                  <c:v>0.0987749922589388</c:v>
                </c:pt>
                <c:pt idx="93">
                  <c:v>0.0987773099150924</c:v>
                </c:pt>
                <c:pt idx="94">
                  <c:v>0.0987794483552018</c:v>
                </c:pt>
                <c:pt idx="95">
                  <c:v>0.0987814214687573</c:v>
                </c:pt>
                <c:pt idx="96">
                  <c:v>0.0987832420641409</c:v>
                </c:pt>
                <c:pt idx="97">
                  <c:v>0.0987849219534664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analyse!$O$1</c:f>
              <c:strCache>
                <c:ptCount val="1"/>
                <c:pt idx="0">
                  <c:v>valse aanhouding gr2</c:v>
                </c:pt>
              </c:strCache>
            </c:strRef>
          </c:tx>
          <c:marker>
            <c:symbol val="none"/>
          </c:marker>
          <c:xVal>
            <c:numRef>
              <c:f>analyse!$A$2:$A$100</c:f>
              <c:numCache>
                <c:formatCode>General</c:formatCode>
                <c:ptCount val="99"/>
                <c:pt idx="0">
                  <c:v>-9.0</c:v>
                </c:pt>
                <c:pt idx="1">
                  <c:v>-8.0</c:v>
                </c:pt>
                <c:pt idx="2">
                  <c:v>-7.0</c:v>
                </c:pt>
                <c:pt idx="3">
                  <c:v>-6.0</c:v>
                </c:pt>
                <c:pt idx="4">
                  <c:v>-5.0</c:v>
                </c:pt>
                <c:pt idx="5">
                  <c:v>-4.0</c:v>
                </c:pt>
                <c:pt idx="6">
                  <c:v>-3.0</c:v>
                </c:pt>
                <c:pt idx="7">
                  <c:v>-2.0</c:v>
                </c:pt>
                <c:pt idx="8">
                  <c:v>-1.0</c:v>
                </c:pt>
                <c:pt idx="9">
                  <c:v>0.0</c:v>
                </c:pt>
                <c:pt idx="10">
                  <c:v>1.0</c:v>
                </c:pt>
                <c:pt idx="11">
                  <c:v>2.0</c:v>
                </c:pt>
                <c:pt idx="12">
                  <c:v>3.0</c:v>
                </c:pt>
                <c:pt idx="13">
                  <c:v>4.0</c:v>
                </c:pt>
                <c:pt idx="14">
                  <c:v>5.0</c:v>
                </c:pt>
                <c:pt idx="15">
                  <c:v>6.0</c:v>
                </c:pt>
                <c:pt idx="16">
                  <c:v>7.0</c:v>
                </c:pt>
                <c:pt idx="17">
                  <c:v>8.0</c:v>
                </c:pt>
                <c:pt idx="18">
                  <c:v>9.0</c:v>
                </c:pt>
                <c:pt idx="19">
                  <c:v>10.0</c:v>
                </c:pt>
                <c:pt idx="20">
                  <c:v>11.0</c:v>
                </c:pt>
                <c:pt idx="21">
                  <c:v>12.0</c:v>
                </c:pt>
                <c:pt idx="22">
                  <c:v>13.0</c:v>
                </c:pt>
                <c:pt idx="23">
                  <c:v>14.0</c:v>
                </c:pt>
                <c:pt idx="24">
                  <c:v>15.0</c:v>
                </c:pt>
                <c:pt idx="25">
                  <c:v>16.0</c:v>
                </c:pt>
                <c:pt idx="26">
                  <c:v>17.0</c:v>
                </c:pt>
                <c:pt idx="27">
                  <c:v>18.0</c:v>
                </c:pt>
                <c:pt idx="28">
                  <c:v>19.0</c:v>
                </c:pt>
                <c:pt idx="29">
                  <c:v>20.0</c:v>
                </c:pt>
                <c:pt idx="30">
                  <c:v>21.0</c:v>
                </c:pt>
                <c:pt idx="31">
                  <c:v>22.0</c:v>
                </c:pt>
                <c:pt idx="32">
                  <c:v>23.0</c:v>
                </c:pt>
                <c:pt idx="33">
                  <c:v>24.0</c:v>
                </c:pt>
                <c:pt idx="34">
                  <c:v>25.0</c:v>
                </c:pt>
                <c:pt idx="35">
                  <c:v>26.0</c:v>
                </c:pt>
                <c:pt idx="36">
                  <c:v>27.0</c:v>
                </c:pt>
                <c:pt idx="37">
                  <c:v>28.0</c:v>
                </c:pt>
                <c:pt idx="38">
                  <c:v>29.0</c:v>
                </c:pt>
                <c:pt idx="39">
                  <c:v>30.0</c:v>
                </c:pt>
                <c:pt idx="40">
                  <c:v>31.0</c:v>
                </c:pt>
                <c:pt idx="41">
                  <c:v>32.0</c:v>
                </c:pt>
                <c:pt idx="42">
                  <c:v>33.0</c:v>
                </c:pt>
                <c:pt idx="43">
                  <c:v>34.0</c:v>
                </c:pt>
                <c:pt idx="44">
                  <c:v>35.0</c:v>
                </c:pt>
                <c:pt idx="45">
                  <c:v>36.0</c:v>
                </c:pt>
                <c:pt idx="46">
                  <c:v>37.0</c:v>
                </c:pt>
                <c:pt idx="47">
                  <c:v>38.0</c:v>
                </c:pt>
                <c:pt idx="48">
                  <c:v>39.0</c:v>
                </c:pt>
                <c:pt idx="49">
                  <c:v>40.0</c:v>
                </c:pt>
                <c:pt idx="50">
                  <c:v>41.0</c:v>
                </c:pt>
                <c:pt idx="51">
                  <c:v>42.0</c:v>
                </c:pt>
                <c:pt idx="52">
                  <c:v>43.0</c:v>
                </c:pt>
                <c:pt idx="53">
                  <c:v>44.0</c:v>
                </c:pt>
                <c:pt idx="54">
                  <c:v>45.0</c:v>
                </c:pt>
                <c:pt idx="55">
                  <c:v>46.0</c:v>
                </c:pt>
                <c:pt idx="56">
                  <c:v>47.0</c:v>
                </c:pt>
                <c:pt idx="57">
                  <c:v>48.0</c:v>
                </c:pt>
                <c:pt idx="58">
                  <c:v>49.0</c:v>
                </c:pt>
                <c:pt idx="59">
                  <c:v>50.0</c:v>
                </c:pt>
                <c:pt idx="60">
                  <c:v>51.0</c:v>
                </c:pt>
                <c:pt idx="61">
                  <c:v>52.0</c:v>
                </c:pt>
                <c:pt idx="62">
                  <c:v>53.0</c:v>
                </c:pt>
                <c:pt idx="63">
                  <c:v>54.0</c:v>
                </c:pt>
                <c:pt idx="64">
                  <c:v>55.0</c:v>
                </c:pt>
                <c:pt idx="65">
                  <c:v>56.0</c:v>
                </c:pt>
                <c:pt idx="66">
                  <c:v>57.0</c:v>
                </c:pt>
                <c:pt idx="67">
                  <c:v>58.0</c:v>
                </c:pt>
                <c:pt idx="68">
                  <c:v>59.0</c:v>
                </c:pt>
                <c:pt idx="69">
                  <c:v>60.0</c:v>
                </c:pt>
                <c:pt idx="70">
                  <c:v>61.0</c:v>
                </c:pt>
                <c:pt idx="71">
                  <c:v>62.0</c:v>
                </c:pt>
                <c:pt idx="72">
                  <c:v>63.0</c:v>
                </c:pt>
                <c:pt idx="73">
                  <c:v>64.0</c:v>
                </c:pt>
                <c:pt idx="74">
                  <c:v>65.0</c:v>
                </c:pt>
                <c:pt idx="75">
                  <c:v>66.0</c:v>
                </c:pt>
                <c:pt idx="76">
                  <c:v>67.0</c:v>
                </c:pt>
                <c:pt idx="77">
                  <c:v>68.0</c:v>
                </c:pt>
                <c:pt idx="78">
                  <c:v>69.0</c:v>
                </c:pt>
                <c:pt idx="79">
                  <c:v>70.0</c:v>
                </c:pt>
                <c:pt idx="80">
                  <c:v>71.0</c:v>
                </c:pt>
                <c:pt idx="81">
                  <c:v>72.0</c:v>
                </c:pt>
                <c:pt idx="82">
                  <c:v>73.0</c:v>
                </c:pt>
                <c:pt idx="83">
                  <c:v>74.0</c:v>
                </c:pt>
                <c:pt idx="84">
                  <c:v>75.0</c:v>
                </c:pt>
                <c:pt idx="85">
                  <c:v>76.0</c:v>
                </c:pt>
                <c:pt idx="86">
                  <c:v>77.0</c:v>
                </c:pt>
                <c:pt idx="87">
                  <c:v>78.0</c:v>
                </c:pt>
                <c:pt idx="88">
                  <c:v>79.0</c:v>
                </c:pt>
                <c:pt idx="89">
                  <c:v>80.0</c:v>
                </c:pt>
                <c:pt idx="90">
                  <c:v>81.0</c:v>
                </c:pt>
                <c:pt idx="91">
                  <c:v>82.0</c:v>
                </c:pt>
                <c:pt idx="92">
                  <c:v>83.0</c:v>
                </c:pt>
                <c:pt idx="93">
                  <c:v>84.0</c:v>
                </c:pt>
                <c:pt idx="94">
                  <c:v>85.0</c:v>
                </c:pt>
                <c:pt idx="95">
                  <c:v>86.0</c:v>
                </c:pt>
                <c:pt idx="96">
                  <c:v>87.0</c:v>
                </c:pt>
                <c:pt idx="97">
                  <c:v>88.0</c:v>
                </c:pt>
              </c:numCache>
            </c:numRef>
          </c:xVal>
          <c:yVal>
            <c:numRef>
              <c:f>analyse!$O$2:$O$100</c:f>
              <c:numCache>
                <c:formatCode>#,#00%</c:formatCode>
                <c:ptCount val="99"/>
                <c:pt idx="0">
                  <c:v>0.0235</c:v>
                </c:pt>
                <c:pt idx="1">
                  <c:v>0.023625</c:v>
                </c:pt>
                <c:pt idx="2">
                  <c:v>0.023625</c:v>
                </c:pt>
                <c:pt idx="3">
                  <c:v>0.023625</c:v>
                </c:pt>
                <c:pt idx="4">
                  <c:v>0.023625</c:v>
                </c:pt>
                <c:pt idx="5">
                  <c:v>0.023625</c:v>
                </c:pt>
                <c:pt idx="6">
                  <c:v>0.023625</c:v>
                </c:pt>
                <c:pt idx="7">
                  <c:v>0.023625</c:v>
                </c:pt>
                <c:pt idx="8">
                  <c:v>0.023625</c:v>
                </c:pt>
                <c:pt idx="9">
                  <c:v>0.023625</c:v>
                </c:pt>
                <c:pt idx="10">
                  <c:v>0.0220233050847458</c:v>
                </c:pt>
                <c:pt idx="11">
                  <c:v>0.0201523242332242</c:v>
                </c:pt>
                <c:pt idx="12">
                  <c:v>0.0182302309094741</c:v>
                </c:pt>
                <c:pt idx="13">
                  <c:v>0.0163869800092335</c:v>
                </c:pt>
                <c:pt idx="14">
                  <c:v>0.0147137937235436</c:v>
                </c:pt>
                <c:pt idx="15">
                  <c:v>0.0132560941302926</c:v>
                </c:pt>
                <c:pt idx="16">
                  <c:v>0.0120198383127051</c:v>
                </c:pt>
                <c:pt idx="17">
                  <c:v>0.0109865625956955</c:v>
                </c:pt>
                <c:pt idx="18">
                  <c:v>0.0101275256052283</c:v>
                </c:pt>
                <c:pt idx="19">
                  <c:v>0.00941277591164657</c:v>
                </c:pt>
                <c:pt idx="20">
                  <c:v>0.00881546434396515</c:v>
                </c:pt>
                <c:pt idx="21">
                  <c:v>0.00831318418142328</c:v>
                </c:pt>
                <c:pt idx="22">
                  <c:v>0.00788787594126657</c:v>
                </c:pt>
                <c:pt idx="23">
                  <c:v>0.00752520546876874</c:v>
                </c:pt>
                <c:pt idx="24">
                  <c:v>0.00721384685856532</c:v>
                </c:pt>
                <c:pt idx="25">
                  <c:v>0.00694483754026513</c:v>
                </c:pt>
                <c:pt idx="26">
                  <c:v>0.00671105067673594</c:v>
                </c:pt>
                <c:pt idx="27">
                  <c:v>0.00650678162007336</c:v>
                </c:pt>
                <c:pt idx="28">
                  <c:v>0.0063274299971893</c:v>
                </c:pt>
                <c:pt idx="29">
                  <c:v>0.00616925711174399</c:v>
                </c:pt>
                <c:pt idx="30">
                  <c:v>0.00602920096906159</c:v>
                </c:pt>
                <c:pt idx="31">
                  <c:v>0.00590473482491557</c:v>
                </c:pt>
                <c:pt idx="32">
                  <c:v>0.00579375847059061</c:v>
                </c:pt>
                <c:pt idx="33">
                  <c:v>0.00569451415655889</c:v>
                </c:pt>
                <c:pt idx="34">
                  <c:v>0.00560552112487016</c:v>
                </c:pt>
                <c:pt idx="35">
                  <c:v>0.00552552426836833</c:v>
                </c:pt>
                <c:pt idx="36">
                  <c:v>0.00545345357955864</c:v>
                </c:pt>
                <c:pt idx="37">
                  <c:v>0.00538839189453951</c:v>
                </c:pt>
                <c:pt idx="38">
                  <c:v>0.00532954905754571</c:v>
                </c:pt>
                <c:pt idx="39">
                  <c:v>0.00527624108923429</c:v>
                </c:pt>
                <c:pt idx="40">
                  <c:v>0.00522787328092084</c:v>
                </c:pt>
                <c:pt idx="41">
                  <c:v>0.0051839263895488</c:v>
                </c:pt>
                <c:pt idx="42">
                  <c:v>0.0051439452974144</c:v>
                </c:pt>
                <c:pt idx="43">
                  <c:v>0.0051075296433284</c:v>
                </c:pt>
                <c:pt idx="44">
                  <c:v>0.00507432604011599</c:v>
                </c:pt>
                <c:pt idx="45">
                  <c:v>0.00504402157597053</c:v>
                </c:pt>
                <c:pt idx="46">
                  <c:v>0.00501633836063806</c:v>
                </c:pt>
                <c:pt idx="47">
                  <c:v>0.00499102892645855</c:v>
                </c:pt>
                <c:pt idx="48">
                  <c:v>0.00496787233242596</c:v>
                </c:pt>
                <c:pt idx="49">
                  <c:v>0.00494667084925451</c:v>
                </c:pt>
                <c:pt idx="50">
                  <c:v>0.00492724712689506</c:v>
                </c:pt>
                <c:pt idx="51">
                  <c:v>0.00490944176449443</c:v>
                </c:pt>
                <c:pt idx="52">
                  <c:v>0.00489311121753528</c:v>
                </c:pt>
                <c:pt idx="53">
                  <c:v>0.0048781259886754</c:v>
                </c:pt>
                <c:pt idx="54">
                  <c:v>0.00486436905826374</c:v>
                </c:pt>
                <c:pt idx="55">
                  <c:v>0.00485173451814035</c:v>
                </c:pt>
                <c:pt idx="56">
                  <c:v>0.00484012637851039</c:v>
                </c:pt>
                <c:pt idx="57">
                  <c:v>0.00482945752271374</c:v>
                </c:pt>
                <c:pt idx="58">
                  <c:v>0.00481964878882488</c:v>
                </c:pt>
                <c:pt idx="59">
                  <c:v>0.00481062816039171</c:v>
                </c:pt>
                <c:pt idx="60">
                  <c:v>0.00480233005140253</c:v>
                </c:pt>
                <c:pt idx="61">
                  <c:v>0.00479469467286939</c:v>
                </c:pt>
                <c:pt idx="62">
                  <c:v>0.00478766747032362</c:v>
                </c:pt>
                <c:pt idx="63">
                  <c:v>0.00478119862310906</c:v>
                </c:pt>
                <c:pt idx="64">
                  <c:v>0.00477524259768624</c:v>
                </c:pt>
                <c:pt idx="65">
                  <c:v>0.00476975774827445</c:v>
                </c:pt>
                <c:pt idx="66">
                  <c:v>0.00476470595909574</c:v>
                </c:pt>
                <c:pt idx="67">
                  <c:v>0.004760052323275</c:v>
                </c:pt>
                <c:pt idx="68">
                  <c:v>0.00475576485411986</c:v>
                </c:pt>
                <c:pt idx="69">
                  <c:v>0.00475181422507196</c:v>
                </c:pt>
                <c:pt idx="70">
                  <c:v>0.00474817353510505</c:v>
                </c:pt>
                <c:pt idx="71">
                  <c:v>0.00474481809675829</c:v>
                </c:pt>
                <c:pt idx="72">
                  <c:v>0.00474172524434687</c:v>
                </c:pt>
                <c:pt idx="73">
                  <c:v>0.0047388741601958</c:v>
                </c:pt>
                <c:pt idx="74">
                  <c:v>0.00473624571700403</c:v>
                </c:pt>
                <c:pt idx="75">
                  <c:v>0.00473382233467198</c:v>
                </c:pt>
                <c:pt idx="76">
                  <c:v>0.00473158785012052</c:v>
                </c:pt>
                <c:pt idx="77">
                  <c:v>0.00472952739879943</c:v>
                </c:pt>
                <c:pt idx="78">
                  <c:v>0.00472762730673023</c:v>
                </c:pt>
                <c:pt idx="79">
                  <c:v>0.00472587499205729</c:v>
                </c:pt>
                <c:pt idx="80">
                  <c:v>0.00472425887519311</c:v>
                </c:pt>
                <c:pt idx="81">
                  <c:v>0.00472276829674245</c:v>
                </c:pt>
                <c:pt idx="82">
                  <c:v>0.00472139344247602</c:v>
                </c:pt>
                <c:pt idx="83">
                  <c:v>0.00472012527470105</c:v>
                </c:pt>
                <c:pt idx="84">
                  <c:v>0.00471895546944265</c:v>
                </c:pt>
                <c:pt idx="85">
                  <c:v>0.00471787635890957</c:v>
                </c:pt>
                <c:pt idx="86">
                  <c:v>0.00471688087877039</c:v>
                </c:pt>
                <c:pt idx="87">
                  <c:v>0.00471596251981295</c:v>
                </c:pt>
                <c:pt idx="88">
                  <c:v>0.00471511528360101</c:v>
                </c:pt>
                <c:pt idx="89">
                  <c:v>0.00471433364177968</c:v>
                </c:pt>
                <c:pt idx="90">
                  <c:v>0.00471361249871363</c:v>
                </c:pt>
                <c:pt idx="91">
                  <c:v>0.00471294715717195</c:v>
                </c:pt>
                <c:pt idx="92">
                  <c:v>0.00471233328680001</c:v>
                </c:pt>
                <c:pt idx="93">
                  <c:v>0.00471176689514219</c:v>
                </c:pt>
                <c:pt idx="94">
                  <c:v>0.0047112443010011</c:v>
                </c:pt>
                <c:pt idx="95">
                  <c:v>0.00471076210993766</c:v>
                </c:pt>
                <c:pt idx="96">
                  <c:v>0.00471031719173429</c:v>
                </c:pt>
                <c:pt idx="97">
                  <c:v>0.00470990665965868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2630344"/>
        <c:axId val="2135739432"/>
      </c:scatterChart>
      <c:valAx>
        <c:axId val="2132630344"/>
        <c:scaling>
          <c:orientation val="minMax"/>
          <c:min val="0.0"/>
        </c:scaling>
        <c:delete val="0"/>
        <c:axPos val="b"/>
        <c:numFmt formatCode="General" sourceLinked="1"/>
        <c:majorTickMark val="out"/>
        <c:minorTickMark val="none"/>
        <c:tickLblPos val="nextTo"/>
        <c:crossAx val="2135739432"/>
        <c:crosses val="autoZero"/>
        <c:crossBetween val="midCat"/>
      </c:valAx>
      <c:valAx>
        <c:axId val="2135739432"/>
        <c:scaling>
          <c:orientation val="minMax"/>
        </c:scaling>
        <c:delete val="0"/>
        <c:axPos val="l"/>
        <c:majorGridlines/>
        <c:numFmt formatCode="#,#00%" sourceLinked="1"/>
        <c:majorTickMark val="out"/>
        <c:minorTickMark val="none"/>
        <c:tickLblPos val="nextTo"/>
        <c:crossAx val="21326303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9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6239" cy="562761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6"/>
  <sheetViews>
    <sheetView tabSelected="1" workbookViewId="0">
      <selection activeCell="C13" sqref="C13"/>
    </sheetView>
  </sheetViews>
  <sheetFormatPr baseColWidth="10" defaultRowHeight="15" x14ac:dyDescent="0"/>
  <cols>
    <col min="2" max="2" width="12.83203125" customWidth="1"/>
    <col min="4" max="4" width="23.83203125" customWidth="1"/>
  </cols>
  <sheetData>
    <row r="4" spans="1:7">
      <c r="A4" t="s">
        <v>4</v>
      </c>
    </row>
    <row r="5" spans="1:7">
      <c r="C5" t="s">
        <v>1</v>
      </c>
      <c r="D5" t="s">
        <v>3</v>
      </c>
    </row>
    <row r="6" spans="1:7">
      <c r="A6" t="s">
        <v>0</v>
      </c>
      <c r="C6" s="1">
        <v>80000</v>
      </c>
      <c r="D6">
        <v>0.08</v>
      </c>
    </row>
    <row r="7" spans="1:7">
      <c r="A7" t="s">
        <v>2</v>
      </c>
      <c r="C7" s="1">
        <v>320000</v>
      </c>
      <c r="D7">
        <v>0.06</v>
      </c>
    </row>
    <row r="8" spans="1:7">
      <c r="A8" t="s">
        <v>10</v>
      </c>
      <c r="C8" s="1">
        <f>C7+C6</f>
        <v>400000</v>
      </c>
    </row>
    <row r="10" spans="1:7">
      <c r="A10" t="s">
        <v>5</v>
      </c>
    </row>
    <row r="11" spans="1:7">
      <c r="A11" t="s">
        <v>6</v>
      </c>
      <c r="C11">
        <v>10000</v>
      </c>
    </row>
    <row r="12" spans="1:7">
      <c r="A12" t="s">
        <v>27</v>
      </c>
      <c r="C12">
        <v>2</v>
      </c>
      <c r="E12" t="s">
        <v>11</v>
      </c>
      <c r="F12">
        <v>1</v>
      </c>
      <c r="G12" t="s">
        <v>28</v>
      </c>
    </row>
    <row r="13" spans="1:7">
      <c r="F13">
        <v>2</v>
      </c>
      <c r="G13" t="s">
        <v>33</v>
      </c>
    </row>
    <row r="14" spans="1:7">
      <c r="F14">
        <v>3</v>
      </c>
      <c r="G14" t="s">
        <v>32</v>
      </c>
    </row>
    <row r="16" spans="1:7">
      <c r="A16" t="s">
        <v>36</v>
      </c>
      <c r="C16">
        <v>-0.2</v>
      </c>
      <c r="E16" t="s">
        <v>34</v>
      </c>
      <c r="F16" t="s">
        <v>35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"/>
  <sheetViews>
    <sheetView workbookViewId="0">
      <selection activeCell="A11" sqref="A11"/>
    </sheetView>
  </sheetViews>
  <sheetFormatPr baseColWidth="10" defaultRowHeight="15" x14ac:dyDescent="0"/>
  <cols>
    <col min="2" max="3" width="15.83203125" style="4" bestFit="1" customWidth="1"/>
    <col min="4" max="5" width="20.83203125" style="4" bestFit="1" customWidth="1"/>
    <col min="6" max="7" width="8.1640625" customWidth="1"/>
    <col min="8" max="8" width="21.1640625" bestFit="1" customWidth="1"/>
    <col min="9" max="9" width="14.33203125" bestFit="1" customWidth="1"/>
    <col min="10" max="11" width="24" bestFit="1" customWidth="1"/>
    <col min="12" max="13" width="10.83203125" style="4"/>
    <col min="14" max="15" width="10.83203125" style="7"/>
    <col min="20" max="20" width="15.33203125" customWidth="1"/>
  </cols>
  <sheetData>
    <row r="1" spans="1:26">
      <c r="A1" t="s">
        <v>7</v>
      </c>
      <c r="B1" s="4" t="s">
        <v>8</v>
      </c>
      <c r="C1" s="4" t="s">
        <v>9</v>
      </c>
      <c r="D1" s="4" t="s">
        <v>15</v>
      </c>
      <c r="E1" s="4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21</v>
      </c>
      <c r="K1" t="s">
        <v>22</v>
      </c>
      <c r="L1" s="4" t="s">
        <v>23</v>
      </c>
      <c r="M1" s="4" t="s">
        <v>24</v>
      </c>
      <c r="N1" s="7" t="s">
        <v>25</v>
      </c>
      <c r="O1" s="7" t="s">
        <v>26</v>
      </c>
      <c r="U1" t="s">
        <v>29</v>
      </c>
      <c r="V1" t="s">
        <v>39</v>
      </c>
      <c r="W1" t="s">
        <v>37</v>
      </c>
      <c r="X1" t="s">
        <v>38</v>
      </c>
      <c r="Y1" t="s">
        <v>30</v>
      </c>
      <c r="Z1" t="s">
        <v>31</v>
      </c>
    </row>
    <row r="2" spans="1:26">
      <c r="A2">
        <v>-9</v>
      </c>
      <c r="B2" s="4">
        <f>constanten!C6*constanten!D6</f>
        <v>6400</v>
      </c>
      <c r="C2" s="4">
        <f>constanten!C7*constanten!D7</f>
        <v>19200</v>
      </c>
      <c r="D2" s="5">
        <f>B2/constanten!$C$6</f>
        <v>0.08</v>
      </c>
      <c r="E2" s="5">
        <f>C2/constanten!$C$7</f>
        <v>0.06</v>
      </c>
      <c r="F2">
        <f>constanten!$C$11*(constanten!$C$6/constanten!$C$8)</f>
        <v>2000</v>
      </c>
      <c r="G2">
        <f>constanten!$C$11*(constanten!$C$7/constanten!$C$8)</f>
        <v>8000</v>
      </c>
      <c r="H2">
        <f>B2*F2/constanten!$C$6</f>
        <v>160</v>
      </c>
      <c r="I2">
        <f>C2*G2/constanten!$C$7</f>
        <v>480</v>
      </c>
      <c r="J2" s="3">
        <f t="shared" ref="J2:J4" si="0">IF(H2=0,0,H2/F2)</f>
        <v>0.08</v>
      </c>
      <c r="K2" s="3">
        <f t="shared" ref="K2:K65" si="1">IF(I2=0,0,I2/G2)</f>
        <v>0.06</v>
      </c>
      <c r="L2" s="5">
        <f>H2/B2</f>
        <v>2.5000000000000001E-2</v>
      </c>
      <c r="M2" s="5">
        <f>I2/C2</f>
        <v>2.5000000000000001E-2</v>
      </c>
      <c r="N2" s="8">
        <f>(F2-H2)/constanten!$C$6</f>
        <v>2.3E-2</v>
      </c>
      <c r="O2" s="8">
        <f>(G2-I2)/constanten!$C$7</f>
        <v>2.35E-2</v>
      </c>
      <c r="Q2" s="9"/>
      <c r="R2" t="s">
        <v>12</v>
      </c>
      <c r="U2">
        <f>IF(constanten!D6&gt;constanten!D7,IF(constanten!$C$6&gt;constanten!$C$11,constanten!$C$11,constanten!$C$6),IF(constanten!$C$7&gt;constanten!$C$11,0,constanten!$C$11-constanten!$C$7))</f>
        <v>10000</v>
      </c>
      <c r="V2">
        <f>IF(constanten!D6&lt;constanten!D7,IF(constanten!$C$7&gt;constanten!$C$11,constanten!$C$11,constanten!$C$7),IF(constanten!$C$6&gt;constanten!$C$11,0,constanten!$C$11-constanten!$C$6))</f>
        <v>0</v>
      </c>
      <c r="W2" t="e">
        <f>MIN(constanten!$C$6,constanten!$C$11*(H1/($H1+$I1)))</f>
        <v>#VALUE!</v>
      </c>
      <c r="X2" t="e">
        <f>MAX(constanten!$C$11-W2,constanten!$C$11*(I1/($H1+$I1)))</f>
        <v>#VALUE!</v>
      </c>
      <c r="Y2">
        <f>MIN(constanten!$C$6,constanten!$C$11*(constanten!D6*constanten!$C$6)/(constanten!D6*constanten!$C$6+constanten!D7*constanten!$C$7))</f>
        <v>2500</v>
      </c>
      <c r="Z2">
        <f>MAX(constanten!$C$11-Y2,constanten!$C$11*(constanten!D7*constanten!$C$7)/(constanten!D6*constanten!$C$6+constanten!D7*constanten!$C$7))</f>
        <v>7500</v>
      </c>
    </row>
    <row r="3" spans="1:26">
      <c r="A3">
        <f>A2+1</f>
        <v>-8</v>
      </c>
      <c r="B3" s="6">
        <f>MAX(0,constanten!$C$6*(constanten!$D$6+constanten!$C$16*L2))</f>
        <v>6000</v>
      </c>
      <c r="C3" s="6">
        <f>MAX(0,constanten!$C$7*(constanten!$D$7+constanten!$C$16*M2))</f>
        <v>17599.999999999996</v>
      </c>
      <c r="D3" s="5">
        <f>B3/constanten!$C$6</f>
        <v>7.4999999999999997E-2</v>
      </c>
      <c r="E3" s="5">
        <f>C3/constanten!$C$7</f>
        <v>5.4999999999999986E-2</v>
      </c>
      <c r="F3">
        <f>constanten!$C$11*(constanten!$C$6/constanten!$C$8)</f>
        <v>2000</v>
      </c>
      <c r="G3">
        <f>constanten!$C$11*(constanten!$C$7/constanten!$C$8)</f>
        <v>8000</v>
      </c>
      <c r="H3" s="2">
        <f>B3*F3/constanten!$C$6</f>
        <v>150</v>
      </c>
      <c r="I3" s="2">
        <f>C3*G3/constanten!$C$7</f>
        <v>439.99999999999989</v>
      </c>
      <c r="J3" s="3">
        <f t="shared" si="0"/>
        <v>7.4999999999999997E-2</v>
      </c>
      <c r="K3" s="3">
        <f t="shared" si="1"/>
        <v>5.4999999999999986E-2</v>
      </c>
      <c r="L3" s="5">
        <f t="shared" ref="L3" si="2">IF(ISERROR(H3/B3),0,H3/B3)</f>
        <v>2.5000000000000001E-2</v>
      </c>
      <c r="M3" s="5">
        <f t="shared" ref="M3" si="3">IF(ISERROR(I3/C3),0,I3/C3)</f>
        <v>2.4999999999999998E-2</v>
      </c>
      <c r="N3" s="8">
        <f>(F3-H3)/constanten!$C$6</f>
        <v>2.3125E-2</v>
      </c>
      <c r="O3" s="8">
        <f>(G3-I3)/constanten!$C$7</f>
        <v>2.3625E-2</v>
      </c>
      <c r="Q3" s="10"/>
      <c r="R3" t="s">
        <v>13</v>
      </c>
      <c r="U3">
        <f>IF(J2&gt;K2,IF(constanten!$C$6&gt;constanten!$C$11,constanten!$C$11,constanten!$C$6),IF(constanten!$C$7&gt;constanten!$C$11,0,constanten!$C$11-constanten!$C$7))</f>
        <v>10000</v>
      </c>
      <c r="V3">
        <f>IF(J2&lt;K2,IF(constanten!$C$7&gt;constanten!$C$11,constanten!$C$11,constanten!$C$7),IF(constanten!$C$6&gt;constanten!$C$11,0,constanten!$C$11-constanten!$C$6))</f>
        <v>0</v>
      </c>
      <c r="W3">
        <f>MIN(constanten!$C$6,constanten!$C$11*(H2/($H2+$I2)))</f>
        <v>2500</v>
      </c>
      <c r="X3">
        <f>MAX(constanten!$C$11-W3,constanten!$C$11*(I2/($H2+$I2)))</f>
        <v>7500</v>
      </c>
      <c r="Y3">
        <f>MIN(constanten!$C$6,constanten!$C$11*(J2*constanten!$C$6)/($J2*constanten!$C$6+$K2*constanten!$C$7))</f>
        <v>2500</v>
      </c>
      <c r="Z3">
        <f>MAX(constanten!$C$11-Y3,constanten!$C$11*(K2*constanten!$C$7)/($J2*constanten!$C$6+$K2*constanten!$C$7))</f>
        <v>7500</v>
      </c>
    </row>
    <row r="4" spans="1:26">
      <c r="A4">
        <f t="shared" ref="A4:A32" si="4">A3+1</f>
        <v>-7</v>
      </c>
      <c r="B4" s="6">
        <f>MAX(0,constanten!$C$6*(constanten!$D$6+constanten!$C$16*L3))</f>
        <v>6000</v>
      </c>
      <c r="C4" s="6">
        <f>MAX(0,constanten!$C$7*(constanten!$D$7+constanten!$C$16*M3))</f>
        <v>17600</v>
      </c>
      <c r="D4" s="5">
        <f>B4/constanten!$C$6</f>
        <v>7.4999999999999997E-2</v>
      </c>
      <c r="E4" s="5">
        <f>C4/constanten!$C$7</f>
        <v>5.5E-2</v>
      </c>
      <c r="F4">
        <f>constanten!$C$11*(constanten!$C$6/constanten!$C$8)</f>
        <v>2000</v>
      </c>
      <c r="G4">
        <f>constanten!$C$11*(constanten!$C$7/constanten!$C$8)</f>
        <v>8000</v>
      </c>
      <c r="H4" s="2">
        <f>B4*F4/constanten!$C$6</f>
        <v>150</v>
      </c>
      <c r="I4" s="2">
        <f>C4*G4/constanten!$C$7</f>
        <v>440</v>
      </c>
      <c r="J4" s="3">
        <f t="shared" si="0"/>
        <v>7.4999999999999997E-2</v>
      </c>
      <c r="K4" s="3">
        <f t="shared" si="1"/>
        <v>5.5E-2</v>
      </c>
      <c r="L4" s="5">
        <f t="shared" ref="L4:L68" si="5">IF(ISERROR(H4/B4),0,H4/B4)</f>
        <v>2.5000000000000001E-2</v>
      </c>
      <c r="M4" s="5">
        <f t="shared" ref="M4:M67" si="6">IF(ISERROR(I4/C4),0,I4/C4)</f>
        <v>2.5000000000000001E-2</v>
      </c>
      <c r="N4" s="8">
        <f>(F4-H4)/constanten!$C$6</f>
        <v>2.3125E-2</v>
      </c>
      <c r="O4" s="8">
        <f>(G4-I4)/constanten!$C$7</f>
        <v>2.3625E-2</v>
      </c>
      <c r="Q4" s="11"/>
      <c r="R4" t="s">
        <v>14</v>
      </c>
      <c r="U4">
        <f>IF(J3&gt;K3,IF(constanten!$C$6&gt;constanten!$C$11,constanten!$C$11,constanten!$C$6),IF(constanten!$C$7&gt;constanten!$C$11,0,constanten!$C$11-constanten!$C$7))</f>
        <v>10000</v>
      </c>
      <c r="V4">
        <f>IF(J3&lt;K3,IF(constanten!$C$7&gt;constanten!$C$11,constanten!$C$11,constanten!$C$7),IF(constanten!$C$6&gt;constanten!$C$11,0,constanten!$C$11-constanten!$C$6))</f>
        <v>0</v>
      </c>
      <c r="W4">
        <f>MIN(constanten!$C$6,constanten!$C$11*(H3/($H3+$I3)))</f>
        <v>2542.3728813559328</v>
      </c>
      <c r="X4">
        <f>MAX(constanten!$C$11-W4,constanten!$C$11*(I3/($H3+$I3)))</f>
        <v>7457.6271186440672</v>
      </c>
      <c r="Y4">
        <f>MIN(constanten!$C$6,constanten!$C$11*(J3*constanten!$C$6)/($J3*constanten!$C$6+$K3*constanten!$C$7))</f>
        <v>2542.3728813559328</v>
      </c>
      <c r="Z4">
        <f>MAX(constanten!$C$11-Y4,constanten!$C$11*(K3*constanten!$C$7)/($J3*constanten!$C$6+$K3*constanten!$C$7))</f>
        <v>7457.6271186440681</v>
      </c>
    </row>
    <row r="5" spans="1:26">
      <c r="A5">
        <f t="shared" si="4"/>
        <v>-6</v>
      </c>
      <c r="B5" s="6">
        <f>MAX(0,constanten!$C$6*(constanten!$D$6+constanten!$C$16*L4))</f>
        <v>6000</v>
      </c>
      <c r="C5" s="6">
        <f>MAX(0,constanten!$C$7*(constanten!$D$7+constanten!$C$16*M4))</f>
        <v>17599.999999999996</v>
      </c>
      <c r="D5" s="5">
        <f>B5/constanten!$C$6</f>
        <v>7.4999999999999997E-2</v>
      </c>
      <c r="E5" s="5">
        <f>C5/constanten!$C$7</f>
        <v>5.4999999999999986E-2</v>
      </c>
      <c r="F5">
        <f>constanten!$C$11*(constanten!$C$6/constanten!$C$8)</f>
        <v>2000</v>
      </c>
      <c r="G5">
        <f>constanten!$C$11*(constanten!$C$7/constanten!$C$8)</f>
        <v>8000</v>
      </c>
      <c r="H5" s="2">
        <f>B5*F5/constanten!$C$6</f>
        <v>150</v>
      </c>
      <c r="I5" s="2">
        <f>C5*G5/constanten!$C$7</f>
        <v>439.99999999999989</v>
      </c>
      <c r="J5" s="3">
        <f>IF(H5=0,0,H5/F5)</f>
        <v>7.4999999999999997E-2</v>
      </c>
      <c r="K5" s="3">
        <f t="shared" si="1"/>
        <v>5.4999999999999986E-2</v>
      </c>
      <c r="L5" s="5">
        <f t="shared" si="5"/>
        <v>2.5000000000000001E-2</v>
      </c>
      <c r="M5" s="5">
        <f t="shared" si="6"/>
        <v>2.4999999999999998E-2</v>
      </c>
      <c r="N5" s="8">
        <f>(F5-H5)/constanten!$C$6</f>
        <v>2.3125E-2</v>
      </c>
      <c r="O5" s="8">
        <f>(G5-I5)/constanten!$C$7</f>
        <v>2.3625E-2</v>
      </c>
      <c r="U5">
        <f>IF(J4&gt;K4,IF(constanten!$C$6&gt;constanten!$C$11,constanten!$C$11,constanten!$C$6),IF(constanten!$C$7&gt;constanten!$C$11,0,constanten!$C$11-constanten!$C$7))</f>
        <v>10000</v>
      </c>
      <c r="V5">
        <f>IF(J4&lt;K4,IF(constanten!$C$7&gt;constanten!$C$11,constanten!$C$11,constanten!$C$7),IF(constanten!$C$6&gt;constanten!$C$11,0,constanten!$C$11-constanten!$C$6))</f>
        <v>0</v>
      </c>
      <c r="W5">
        <f>MIN(constanten!$C$6,constanten!$C$11*(H4/($H4+$I4)))</f>
        <v>2542.3728813559319</v>
      </c>
      <c r="X5">
        <f>MAX(constanten!$C$11-W5,constanten!$C$11*(I4/($H4+$I4)))</f>
        <v>7457.6271186440681</v>
      </c>
      <c r="Y5">
        <f>MIN(constanten!$C$6,constanten!$C$11*(J4*constanten!$C$6)/($J4*constanten!$C$6+$K4*constanten!$C$7))</f>
        <v>2542.3728813559323</v>
      </c>
      <c r="Z5">
        <f>MAX(constanten!$C$11-Y5,constanten!$C$11*(K4*constanten!$C$7)/($J4*constanten!$C$6+$K4*constanten!$C$7))</f>
        <v>7457.6271186440681</v>
      </c>
    </row>
    <row r="6" spans="1:26">
      <c r="A6">
        <f t="shared" si="4"/>
        <v>-5</v>
      </c>
      <c r="B6" s="6">
        <f>MAX(0,constanten!$C$6*(constanten!$D$6+constanten!$C$16*L5))</f>
        <v>6000</v>
      </c>
      <c r="C6" s="6">
        <f>MAX(0,constanten!$C$7*(constanten!$D$7+constanten!$C$16*M5))</f>
        <v>17600</v>
      </c>
      <c r="D6" s="5">
        <f>B6/constanten!$C$6</f>
        <v>7.4999999999999997E-2</v>
      </c>
      <c r="E6" s="5">
        <f>C6/constanten!$C$7</f>
        <v>5.5E-2</v>
      </c>
      <c r="F6">
        <f>constanten!$C$11*(constanten!$C$6/constanten!$C$8)</f>
        <v>2000</v>
      </c>
      <c r="G6">
        <f>constanten!$C$11*(constanten!$C$7/constanten!$C$8)</f>
        <v>8000</v>
      </c>
      <c r="H6" s="2">
        <f>B6*F6/constanten!$C$6</f>
        <v>150</v>
      </c>
      <c r="I6" s="2">
        <f>C6*G6/constanten!$C$7</f>
        <v>440</v>
      </c>
      <c r="J6" s="3">
        <f t="shared" ref="J6:J69" si="7">IF(H6=0,0,H6/F6)</f>
        <v>7.4999999999999997E-2</v>
      </c>
      <c r="K6" s="3">
        <f t="shared" si="1"/>
        <v>5.5E-2</v>
      </c>
      <c r="L6" s="5">
        <f t="shared" si="5"/>
        <v>2.5000000000000001E-2</v>
      </c>
      <c r="M6" s="5">
        <f t="shared" si="6"/>
        <v>2.5000000000000001E-2</v>
      </c>
      <c r="N6" s="8">
        <f>(F6-H6)/constanten!$C$6</f>
        <v>2.3125E-2</v>
      </c>
      <c r="O6" s="8">
        <f>(G6-I6)/constanten!$C$7</f>
        <v>2.3625E-2</v>
      </c>
      <c r="U6">
        <f>IF(J5&gt;K5,IF(constanten!$C$6&gt;constanten!$C$11,constanten!$C$11,constanten!$C$6),IF(constanten!$C$7&gt;constanten!$C$11,0,constanten!$C$11-constanten!$C$7))</f>
        <v>10000</v>
      </c>
      <c r="V6">
        <f>IF(J5&lt;K5,IF(constanten!$C$7&gt;constanten!$C$11,constanten!$C$11,constanten!$C$7),IF(constanten!$C$6&gt;constanten!$C$11,0,constanten!$C$11-constanten!$C$6))</f>
        <v>0</v>
      </c>
      <c r="W6">
        <f>MIN(constanten!$C$6,constanten!$C$11*(H5/($H5+$I5)))</f>
        <v>2542.3728813559328</v>
      </c>
      <c r="X6">
        <f>MAX(constanten!$C$11-W6,constanten!$C$11*(I5/($H5+$I5)))</f>
        <v>7457.6271186440672</v>
      </c>
      <c r="Y6">
        <f>MIN(constanten!$C$6,constanten!$C$11*(J5*constanten!$C$6)/($J5*constanten!$C$6+$K5*constanten!$C$7))</f>
        <v>2542.3728813559328</v>
      </c>
      <c r="Z6">
        <f>MAX(constanten!$C$11-Y6,constanten!$C$11*(K5*constanten!$C$7)/($J5*constanten!$C$6+$K5*constanten!$C$7))</f>
        <v>7457.6271186440681</v>
      </c>
    </row>
    <row r="7" spans="1:26">
      <c r="A7">
        <f t="shared" si="4"/>
        <v>-4</v>
      </c>
      <c r="B7" s="6">
        <f>MAX(0,constanten!$C$6*(constanten!$D$6+constanten!$C$16*L6))</f>
        <v>6000</v>
      </c>
      <c r="C7" s="6">
        <f>MAX(0,constanten!$C$7*(constanten!$D$7+constanten!$C$16*M6))</f>
        <v>17599.999999999996</v>
      </c>
      <c r="D7" s="5">
        <f>B7/constanten!$C$6</f>
        <v>7.4999999999999997E-2</v>
      </c>
      <c r="E7" s="5">
        <f>C7/constanten!$C$7</f>
        <v>5.4999999999999986E-2</v>
      </c>
      <c r="F7">
        <f>constanten!$C$11*(constanten!$C$6/constanten!$C$8)</f>
        <v>2000</v>
      </c>
      <c r="G7">
        <f>constanten!$C$11*(constanten!$C$7/constanten!$C$8)</f>
        <v>8000</v>
      </c>
      <c r="H7" s="2">
        <f>B7*F7/constanten!$C$6</f>
        <v>150</v>
      </c>
      <c r="I7" s="2">
        <f>C7*G7/constanten!$C$7</f>
        <v>439.99999999999989</v>
      </c>
      <c r="J7" s="3">
        <f t="shared" si="7"/>
        <v>7.4999999999999997E-2</v>
      </c>
      <c r="K7" s="3">
        <f t="shared" si="1"/>
        <v>5.4999999999999986E-2</v>
      </c>
      <c r="L7" s="5">
        <f t="shared" si="5"/>
        <v>2.5000000000000001E-2</v>
      </c>
      <c r="M7" s="5">
        <f t="shared" si="6"/>
        <v>2.4999999999999998E-2</v>
      </c>
      <c r="N7" s="8">
        <f>(F7-H7)/constanten!$C$6</f>
        <v>2.3125E-2</v>
      </c>
      <c r="O7" s="8">
        <f>(G7-I7)/constanten!$C$7</f>
        <v>2.3625E-2</v>
      </c>
      <c r="U7">
        <f>IF(J6&gt;K6,IF(constanten!$C$6&gt;constanten!$C$11,constanten!$C$11,constanten!$C$6),IF(constanten!$C$7&gt;constanten!$C$11,0,constanten!$C$11-constanten!$C$7))</f>
        <v>10000</v>
      </c>
      <c r="V7">
        <f>IF(J6&lt;K6,IF(constanten!$C$7&gt;constanten!$C$11,constanten!$C$11,constanten!$C$7),IF(constanten!$C$6&gt;constanten!$C$11,0,constanten!$C$11-constanten!$C$6))</f>
        <v>0</v>
      </c>
      <c r="W7">
        <f>MIN(constanten!$C$6,constanten!$C$11*(H6/($H6+$I6)))</f>
        <v>2542.3728813559319</v>
      </c>
      <c r="X7">
        <f>MAX(constanten!$C$11-W7,constanten!$C$11*(I6/($H6+$I6)))</f>
        <v>7457.6271186440681</v>
      </c>
      <c r="Y7">
        <f>MIN(constanten!$C$6,constanten!$C$11*(J6*constanten!$C$6)/($J6*constanten!$C$6+$K6*constanten!$C$7))</f>
        <v>2542.3728813559323</v>
      </c>
      <c r="Z7">
        <f>MAX(constanten!$C$11-Y7,constanten!$C$11*(K6*constanten!$C$7)/($J6*constanten!$C$6+$K6*constanten!$C$7))</f>
        <v>7457.6271186440681</v>
      </c>
    </row>
    <row r="8" spans="1:26">
      <c r="A8">
        <f t="shared" si="4"/>
        <v>-3</v>
      </c>
      <c r="B8" s="6">
        <f>MAX(0,constanten!$C$6*(constanten!$D$6+constanten!$C$16*L7))</f>
        <v>6000</v>
      </c>
      <c r="C8" s="6">
        <f>MAX(0,constanten!$C$7*(constanten!$D$7+constanten!$C$16*M7))</f>
        <v>17600</v>
      </c>
      <c r="D8" s="5">
        <f>B8/constanten!$C$6</f>
        <v>7.4999999999999997E-2</v>
      </c>
      <c r="E8" s="5">
        <f>C8/constanten!$C$7</f>
        <v>5.5E-2</v>
      </c>
      <c r="F8">
        <f>constanten!$C$11*(constanten!$C$6/constanten!$C$8)</f>
        <v>2000</v>
      </c>
      <c r="G8">
        <f>constanten!$C$11*(constanten!$C$7/constanten!$C$8)</f>
        <v>8000</v>
      </c>
      <c r="H8" s="2">
        <f>B8*F8/constanten!$C$6</f>
        <v>150</v>
      </c>
      <c r="I8" s="2">
        <f>C8*G8/constanten!$C$7</f>
        <v>440</v>
      </c>
      <c r="J8" s="3">
        <f t="shared" si="7"/>
        <v>7.4999999999999997E-2</v>
      </c>
      <c r="K8" s="3">
        <f t="shared" si="1"/>
        <v>5.5E-2</v>
      </c>
      <c r="L8" s="5">
        <f t="shared" si="5"/>
        <v>2.5000000000000001E-2</v>
      </c>
      <c r="M8" s="5">
        <f t="shared" si="6"/>
        <v>2.5000000000000001E-2</v>
      </c>
      <c r="N8" s="8">
        <f>(F8-H8)/constanten!$C$6</f>
        <v>2.3125E-2</v>
      </c>
      <c r="O8" s="8">
        <f>(G8-I8)/constanten!$C$7</f>
        <v>2.3625E-2</v>
      </c>
      <c r="U8">
        <f>IF(J7&gt;K7,IF(constanten!$C$6&gt;constanten!$C$11,constanten!$C$11,constanten!$C$6),IF(constanten!$C$7&gt;constanten!$C$11,0,constanten!$C$11-constanten!$C$7))</f>
        <v>10000</v>
      </c>
      <c r="V8">
        <f>IF(J7&lt;K7,IF(constanten!$C$7&gt;constanten!$C$11,constanten!$C$11,constanten!$C$7),IF(constanten!$C$6&gt;constanten!$C$11,0,constanten!$C$11-constanten!$C$6))</f>
        <v>0</v>
      </c>
      <c r="W8">
        <f>MIN(constanten!$C$6,constanten!$C$11*(H7/($H7+$I7)))</f>
        <v>2542.3728813559328</v>
      </c>
      <c r="X8">
        <f>MAX(constanten!$C$11-W8,constanten!$C$11*(I7/($H7+$I7)))</f>
        <v>7457.6271186440672</v>
      </c>
      <c r="Y8">
        <f>MIN(constanten!$C$6,constanten!$C$11*(J7*constanten!$C$6)/($J7*constanten!$C$6+$K7*constanten!$C$7))</f>
        <v>2542.3728813559328</v>
      </c>
      <c r="Z8">
        <f>MAX(constanten!$C$11-Y8,constanten!$C$11*(K7*constanten!$C$7)/($J7*constanten!$C$6+$K7*constanten!$C$7))</f>
        <v>7457.6271186440681</v>
      </c>
    </row>
    <row r="9" spans="1:26">
      <c r="A9">
        <f t="shared" si="4"/>
        <v>-2</v>
      </c>
      <c r="B9" s="6">
        <f>MAX(0,constanten!$C$6*(constanten!$D$6+constanten!$C$16*L8))</f>
        <v>6000</v>
      </c>
      <c r="C9" s="6">
        <f>MAX(0,constanten!$C$7*(constanten!$D$7+constanten!$C$16*M8))</f>
        <v>17599.999999999996</v>
      </c>
      <c r="D9" s="5">
        <f>B9/constanten!$C$6</f>
        <v>7.4999999999999997E-2</v>
      </c>
      <c r="E9" s="5">
        <f>C9/constanten!$C$7</f>
        <v>5.4999999999999986E-2</v>
      </c>
      <c r="F9">
        <f>constanten!$C$11*(constanten!$C$6/constanten!$C$8)</f>
        <v>2000</v>
      </c>
      <c r="G9">
        <f>constanten!$C$11*(constanten!$C$7/constanten!$C$8)</f>
        <v>8000</v>
      </c>
      <c r="H9" s="2">
        <f>B9*F9/constanten!$C$6</f>
        <v>150</v>
      </c>
      <c r="I9" s="2">
        <f>C9*G9/constanten!$C$7</f>
        <v>439.99999999999989</v>
      </c>
      <c r="J9" s="3">
        <f t="shared" si="7"/>
        <v>7.4999999999999997E-2</v>
      </c>
      <c r="K9" s="3">
        <f t="shared" si="1"/>
        <v>5.4999999999999986E-2</v>
      </c>
      <c r="L9" s="5">
        <f t="shared" si="5"/>
        <v>2.5000000000000001E-2</v>
      </c>
      <c r="M9" s="5">
        <f t="shared" si="6"/>
        <v>2.4999999999999998E-2</v>
      </c>
      <c r="N9" s="8">
        <f>(F9-H9)/constanten!$C$6</f>
        <v>2.3125E-2</v>
      </c>
      <c r="O9" s="8">
        <f>(G9-I9)/constanten!$C$7</f>
        <v>2.3625E-2</v>
      </c>
      <c r="U9">
        <f>IF(J8&gt;K8,IF(constanten!$C$6&gt;constanten!$C$11,constanten!$C$11,constanten!$C$6),IF(constanten!$C$7&gt;constanten!$C$11,0,constanten!$C$11-constanten!$C$7))</f>
        <v>10000</v>
      </c>
      <c r="V9">
        <f>IF(J8&lt;K8,IF(constanten!$C$7&gt;constanten!$C$11,constanten!$C$11,constanten!$C$7),IF(constanten!$C$6&gt;constanten!$C$11,0,constanten!$C$11-constanten!$C$6))</f>
        <v>0</v>
      </c>
      <c r="W9">
        <f>MIN(constanten!$C$6,constanten!$C$11*(H8/($H8+$I8)))</f>
        <v>2542.3728813559319</v>
      </c>
      <c r="X9">
        <f>MAX(constanten!$C$11-W9,constanten!$C$11*(I8/($H8+$I8)))</f>
        <v>7457.6271186440681</v>
      </c>
      <c r="Y9">
        <f>MIN(constanten!$C$6,constanten!$C$11*(J8*constanten!$C$6)/($J8*constanten!$C$6+$K8*constanten!$C$7))</f>
        <v>2542.3728813559323</v>
      </c>
      <c r="Z9">
        <f>MAX(constanten!$C$11-Y9,constanten!$C$11*(K8*constanten!$C$7)/($J8*constanten!$C$6+$K8*constanten!$C$7))</f>
        <v>7457.6271186440681</v>
      </c>
    </row>
    <row r="10" spans="1:26">
      <c r="A10">
        <f t="shared" si="4"/>
        <v>-1</v>
      </c>
      <c r="B10" s="6">
        <f>MAX(0,constanten!$C$6*(constanten!$D$6+constanten!$C$16*L9))</f>
        <v>6000</v>
      </c>
      <c r="C10" s="6">
        <f>MAX(0,constanten!$C$7*(constanten!$D$7+constanten!$C$16*M9))</f>
        <v>17600</v>
      </c>
      <c r="D10" s="5">
        <f>B10/constanten!$C$6</f>
        <v>7.4999999999999997E-2</v>
      </c>
      <c r="E10" s="5">
        <f>C10/constanten!$C$7</f>
        <v>5.5E-2</v>
      </c>
      <c r="F10">
        <f>constanten!$C$11*(constanten!$C$6/constanten!$C$8)</f>
        <v>2000</v>
      </c>
      <c r="G10">
        <f>constanten!$C$11*(constanten!$C$7/constanten!$C$8)</f>
        <v>8000</v>
      </c>
      <c r="H10" s="2">
        <f>B10*F10/constanten!$C$6</f>
        <v>150</v>
      </c>
      <c r="I10" s="2">
        <f>C10*G10/constanten!$C$7</f>
        <v>440</v>
      </c>
      <c r="J10" s="3">
        <f t="shared" si="7"/>
        <v>7.4999999999999997E-2</v>
      </c>
      <c r="K10" s="3">
        <f t="shared" si="1"/>
        <v>5.5E-2</v>
      </c>
      <c r="L10" s="5">
        <f t="shared" si="5"/>
        <v>2.5000000000000001E-2</v>
      </c>
      <c r="M10" s="5">
        <f t="shared" si="6"/>
        <v>2.5000000000000001E-2</v>
      </c>
      <c r="N10" s="8">
        <f>(F10-H10)/constanten!$C$6</f>
        <v>2.3125E-2</v>
      </c>
      <c r="O10" s="8">
        <f>(G10-I10)/constanten!$C$7</f>
        <v>2.3625E-2</v>
      </c>
      <c r="U10">
        <f>IF(J9&gt;K9,IF(constanten!$C$6&gt;constanten!$C$11,constanten!$C$11,constanten!$C$6),IF(constanten!$C$7&gt;constanten!$C$11,0,constanten!$C$11-constanten!$C$7))</f>
        <v>10000</v>
      </c>
      <c r="V10">
        <f>IF(J9&lt;K9,IF(constanten!$C$7&gt;constanten!$C$11,constanten!$C$11,constanten!$C$7),IF(constanten!$C$6&gt;constanten!$C$11,0,constanten!$C$11-constanten!$C$6))</f>
        <v>0</v>
      </c>
      <c r="W10">
        <f>MIN(constanten!$C$6,constanten!$C$11*(H9/($H9+$I9)))</f>
        <v>2542.3728813559328</v>
      </c>
      <c r="X10">
        <f>MAX(constanten!$C$11-W10,constanten!$C$11*(I9/($H9+$I9)))</f>
        <v>7457.6271186440672</v>
      </c>
      <c r="Y10">
        <f>MIN(constanten!$C$6,constanten!$C$11*(J9*constanten!$C$6)/($J9*constanten!$C$6+$K9*constanten!$C$7))</f>
        <v>2542.3728813559328</v>
      </c>
      <c r="Z10">
        <f>MAX(constanten!$C$11-Y10,constanten!$C$11*(K9*constanten!$C$7)/($J9*constanten!$C$6+$K9*constanten!$C$7))</f>
        <v>7457.6271186440681</v>
      </c>
    </row>
    <row r="11" spans="1:26">
      <c r="A11">
        <f t="shared" si="4"/>
        <v>0</v>
      </c>
      <c r="B11" s="6">
        <f>MAX(0,constanten!$C$6*(constanten!$D$6+constanten!$C$16*L10))</f>
        <v>6000</v>
      </c>
      <c r="C11" s="6">
        <f>MAX(0,constanten!$C$7*(constanten!$D$7+constanten!$C$16*M10))</f>
        <v>17599.999999999996</v>
      </c>
      <c r="D11" s="5">
        <f>B11/constanten!$C$6</f>
        <v>7.4999999999999997E-2</v>
      </c>
      <c r="E11" s="5">
        <f>C11/constanten!$C$7</f>
        <v>5.4999999999999986E-2</v>
      </c>
      <c r="F11">
        <f>constanten!$C$11*(constanten!$C$6/constanten!$C$8)</f>
        <v>2000</v>
      </c>
      <c r="G11">
        <f>constanten!$C$11*(constanten!$C$7/constanten!$C$8)</f>
        <v>8000</v>
      </c>
      <c r="H11" s="2">
        <f>B11*F11/constanten!$C$6</f>
        <v>150</v>
      </c>
      <c r="I11" s="2">
        <f>C11*G11/constanten!$C$7</f>
        <v>439.99999999999989</v>
      </c>
      <c r="J11" s="3">
        <f t="shared" si="7"/>
        <v>7.4999999999999997E-2</v>
      </c>
      <c r="K11" s="3">
        <f t="shared" si="1"/>
        <v>5.4999999999999986E-2</v>
      </c>
      <c r="L11" s="5">
        <f t="shared" si="5"/>
        <v>2.5000000000000001E-2</v>
      </c>
      <c r="M11" s="5">
        <f t="shared" si="6"/>
        <v>2.4999999999999998E-2</v>
      </c>
      <c r="N11" s="8">
        <f>(F11-H11)/constanten!$C$6</f>
        <v>2.3125E-2</v>
      </c>
      <c r="O11" s="8">
        <f>(G11-I11)/constanten!$C$7</f>
        <v>2.3625E-2</v>
      </c>
      <c r="U11">
        <f>IF(J10&gt;K10,IF(constanten!$C$6&gt;constanten!$C$11,constanten!$C$11,constanten!$C$6),IF(constanten!$C$7&gt;constanten!$C$11,0,constanten!$C$11-constanten!$C$7))</f>
        <v>10000</v>
      </c>
      <c r="V11">
        <f>IF(J10&lt;K10,IF(constanten!$C$7&gt;constanten!$C$11,constanten!$C$11,constanten!$C$7),IF(constanten!$C$6&gt;constanten!$C$11,0,constanten!$C$11-constanten!$C$6))</f>
        <v>0</v>
      </c>
      <c r="W11">
        <f>MIN(constanten!$C$6,constanten!$C$11*(H10/($H10+$I10)))</f>
        <v>2542.3728813559319</v>
      </c>
      <c r="X11">
        <f>MAX(constanten!$C$11-W11,constanten!$C$11*(I10/($H10+$I10)))</f>
        <v>7457.6271186440681</v>
      </c>
      <c r="Y11">
        <f>MIN(constanten!$C$6,constanten!$C$11*(J10*constanten!$C$6)/($J10*constanten!$C$6+$K10*constanten!$C$7))</f>
        <v>2542.3728813559323</v>
      </c>
      <c r="Z11">
        <f>MAX(constanten!$C$11-Y11,constanten!$C$11*(K10*constanten!$C$7)/($J10*constanten!$C$6+$K10*constanten!$C$7))</f>
        <v>7457.6271186440681</v>
      </c>
    </row>
    <row r="12" spans="1:26">
      <c r="A12">
        <f t="shared" si="4"/>
        <v>1</v>
      </c>
      <c r="B12" s="6">
        <f>MAX(0,constanten!$C$6*(constanten!$D$6+constanten!$C$16*L11))</f>
        <v>6000</v>
      </c>
      <c r="C12" s="6">
        <f>MAX(0,constanten!$C$7*(constanten!$D$7+constanten!$C$16*M11))</f>
        <v>17600</v>
      </c>
      <c r="D12" s="5">
        <f>B12/constanten!$C$6</f>
        <v>7.4999999999999997E-2</v>
      </c>
      <c r="E12" s="5">
        <f>C12/constanten!$C$7</f>
        <v>5.5E-2</v>
      </c>
      <c r="F12" s="2">
        <f>IF(constanten!$C$12=1,analyse!U12,IF(constanten!$C$12=2,W12,IF(constanten!$C$12=3,Y12,NaN)))</f>
        <v>2542.3728813559328</v>
      </c>
      <c r="G12" s="2">
        <f>IF(constanten!$C$12=1,analyse!V12,IF(constanten!$C$12=2,X12,IF(constanten!$C$12=3,Z12,NaN)))</f>
        <v>7457.6271186440672</v>
      </c>
      <c r="H12" s="2">
        <f>B12*F12/constanten!$C$6</f>
        <v>190.67796610169498</v>
      </c>
      <c r="I12" s="2">
        <f>C12*G12/constanten!$C$7</f>
        <v>410.16949152542372</v>
      </c>
      <c r="J12" s="3">
        <f t="shared" si="7"/>
        <v>7.5000000000000011E-2</v>
      </c>
      <c r="K12" s="3">
        <f t="shared" si="1"/>
        <v>5.5E-2</v>
      </c>
      <c r="L12" s="5">
        <f t="shared" si="5"/>
        <v>3.1779661016949165E-2</v>
      </c>
      <c r="M12" s="5">
        <f t="shared" si="6"/>
        <v>2.3305084745762712E-2</v>
      </c>
      <c r="N12" s="8">
        <f>(F12-H12)/constanten!$C$6</f>
        <v>2.9396186440677975E-2</v>
      </c>
      <c r="O12" s="8">
        <f>(G12-I12)/constanten!$C$7</f>
        <v>2.2023305084745759E-2</v>
      </c>
      <c r="U12">
        <f>IF(J11&gt;K11,IF(constanten!$C$6&gt;constanten!$C$11,constanten!$C$11,constanten!$C$6),IF(constanten!$C$7&gt;constanten!$C$11,0,constanten!$C$11-constanten!$C$7))</f>
        <v>10000</v>
      </c>
      <c r="V12">
        <f>IF(J11&lt;K11,IF(constanten!$C$7&gt;constanten!$C$11,constanten!$C$11,constanten!$C$7),IF(constanten!$C$6&gt;constanten!$C$11,0,constanten!$C$11-constanten!$C$6))</f>
        <v>0</v>
      </c>
      <c r="W12">
        <f>MIN(constanten!$C$6,constanten!$C$11*(H11/($H11+$I11)))</f>
        <v>2542.3728813559328</v>
      </c>
      <c r="X12">
        <f>MAX(constanten!$C$11-W12,constanten!$C$11*(I11/($H11+$I11)))</f>
        <v>7457.6271186440672</v>
      </c>
      <c r="Y12">
        <f>MIN(constanten!$C$6,constanten!$C$11*(J11*constanten!$C$6)/($J11*constanten!$C$6+$K11*constanten!$C$7))</f>
        <v>2542.3728813559328</v>
      </c>
      <c r="Z12">
        <f>MAX(constanten!$C$11-Y12,constanten!$C$11*(K11*constanten!$C$7)/($J11*constanten!$C$6+$K11*constanten!$C$7))</f>
        <v>7457.6271186440681</v>
      </c>
    </row>
    <row r="13" spans="1:26">
      <c r="A13">
        <f t="shared" si="4"/>
        <v>2</v>
      </c>
      <c r="B13" s="6">
        <f>MAX(0,constanten!$C$6*(constanten!$D$6+constanten!$C$16*L12))</f>
        <v>5891.5254237288136</v>
      </c>
      <c r="C13" s="6">
        <f>MAX(0,constanten!$C$7*(constanten!$D$7+constanten!$C$16*M12))</f>
        <v>17708.474576271186</v>
      </c>
      <c r="D13" s="5">
        <f>B13/constanten!$C$6</f>
        <v>7.3644067796610174E-2</v>
      </c>
      <c r="E13" s="5">
        <f>C13/constanten!$C$7</f>
        <v>5.5338983050847459E-2</v>
      </c>
      <c r="F13" s="2">
        <f>IF(constanten!$C$12=1,analyse!U13,IF(constanten!$C$12=2,W13,IF(constanten!$C$12=3,Y13,NaN)))</f>
        <v>3173.483779971792</v>
      </c>
      <c r="G13" s="2">
        <f>IF(constanten!$C$12=1,analyse!V13,IF(constanten!$C$12=2,X13,IF(constanten!$C$12=3,Z13,NaN)))</f>
        <v>6826.5162200282084</v>
      </c>
      <c r="H13" s="2">
        <f>B13*F13/constanten!$C$6</f>
        <v>233.70825464368536</v>
      </c>
      <c r="I13" s="2">
        <f>C13*G13/constanten!$C$7</f>
        <v>377.77246539647626</v>
      </c>
      <c r="J13" s="3">
        <f t="shared" si="7"/>
        <v>7.3644067796610174E-2</v>
      </c>
      <c r="K13" s="3">
        <f t="shared" si="1"/>
        <v>5.5338983050847453E-2</v>
      </c>
      <c r="L13" s="5">
        <f t="shared" si="5"/>
        <v>3.9668547249647398E-2</v>
      </c>
      <c r="M13" s="5">
        <f t="shared" si="6"/>
        <v>2.133286318758815E-2</v>
      </c>
      <c r="N13" s="8">
        <f>(F13-H13)/constanten!$C$6</f>
        <v>3.6747194066601332E-2</v>
      </c>
      <c r="O13" s="8">
        <f>(G13-I13)/constanten!$C$7</f>
        <v>2.0152324233224165E-2</v>
      </c>
      <c r="U13">
        <f>IF(J12&gt;K12,IF(constanten!$C$6&gt;constanten!$C$11,constanten!$C$11,constanten!$C$6),IF(constanten!$C$7&gt;constanten!$C$11,0,constanten!$C$11-constanten!$C$7))</f>
        <v>10000</v>
      </c>
      <c r="V13">
        <f>IF(J12&lt;K12,IF(constanten!$C$7&gt;constanten!$C$11,constanten!$C$11,constanten!$C$7),IF(constanten!$C$6&gt;constanten!$C$11,0,constanten!$C$11-constanten!$C$6))</f>
        <v>0</v>
      </c>
      <c r="W13">
        <f>MIN(constanten!$C$6,constanten!$C$11*(H12/($H12+$I12)))</f>
        <v>3173.483779971792</v>
      </c>
      <c r="X13">
        <f>MAX(constanten!$C$11-W13,constanten!$C$11*(I12/($H12+$I12)))</f>
        <v>6826.5162200282084</v>
      </c>
      <c r="Y13">
        <f>MIN(constanten!$C$6,constanten!$C$11*(J12*constanten!$C$6)/($J12*constanten!$C$6+$K12*constanten!$C$7))</f>
        <v>2542.3728813559323</v>
      </c>
      <c r="Z13">
        <f>MAX(constanten!$C$11-Y13,constanten!$C$11*(K12*constanten!$C$7)/($J12*constanten!$C$6+$K12*constanten!$C$7))</f>
        <v>7457.6271186440681</v>
      </c>
    </row>
    <row r="14" spans="1:26">
      <c r="A14">
        <f t="shared" si="4"/>
        <v>3</v>
      </c>
      <c r="B14" s="6">
        <f>MAX(0,constanten!$C$6*(constanten!$D$6+constanten!$C$16*L13))</f>
        <v>5765.3032440056413</v>
      </c>
      <c r="C14" s="6">
        <f>MAX(0,constanten!$C$7*(constanten!$D$7+constanten!$C$16*M13))</f>
        <v>17834.696755994359</v>
      </c>
      <c r="D14" s="5">
        <f>B14/constanten!$C$6</f>
        <v>7.2066290550070522E-2</v>
      </c>
      <c r="E14" s="5">
        <f>C14/constanten!$C$7</f>
        <v>5.5733427362482373E-2</v>
      </c>
      <c r="F14" s="2">
        <f>IF(constanten!$C$12=1,analyse!U14,IF(constanten!$C$12=2,W14,IF(constanten!$C$12=3,Y14,NaN)))</f>
        <v>3822.0052895263088</v>
      </c>
      <c r="G14" s="2">
        <f>IF(constanten!$C$12=1,analyse!V14,IF(constanten!$C$12=2,X14,IF(constanten!$C$12=3,Z14,NaN)))</f>
        <v>6177.9947104736921</v>
      </c>
      <c r="H14" s="2">
        <f>B14*F14/constanten!$C$6</f>
        <v>275.43774367890933</v>
      </c>
      <c r="I14" s="2">
        <f>C14*G14/constanten!$C$7</f>
        <v>344.3208194419858</v>
      </c>
      <c r="J14" s="3">
        <f t="shared" si="7"/>
        <v>7.2066290550070508E-2</v>
      </c>
      <c r="K14" s="3">
        <f t="shared" si="1"/>
        <v>5.5733427362482366E-2</v>
      </c>
      <c r="L14" s="5">
        <f t="shared" si="5"/>
        <v>4.7775066119078856E-2</v>
      </c>
      <c r="M14" s="5">
        <f t="shared" si="6"/>
        <v>1.9306233470230288E-2</v>
      </c>
      <c r="N14" s="8">
        <f>(F14-H14)/constanten!$C$6</f>
        <v>4.43320943230925E-2</v>
      </c>
      <c r="O14" s="8">
        <f>(G14-I14)/constanten!$C$7</f>
        <v>1.8230230909474083E-2</v>
      </c>
      <c r="U14">
        <f>IF(J13&gt;K13,IF(constanten!$C$6&gt;constanten!$C$11,constanten!$C$11,constanten!$C$6),IF(constanten!$C$7&gt;constanten!$C$11,0,constanten!$C$11-constanten!$C$7))</f>
        <v>10000</v>
      </c>
      <c r="V14">
        <f>IF(J13&lt;K13,IF(constanten!$C$7&gt;constanten!$C$11,constanten!$C$11,constanten!$C$7),IF(constanten!$C$6&gt;constanten!$C$11,0,constanten!$C$11-constanten!$C$6))</f>
        <v>0</v>
      </c>
      <c r="W14">
        <f>MIN(constanten!$C$6,constanten!$C$11*(H13/($H13+$I13)))</f>
        <v>3822.0052895263088</v>
      </c>
      <c r="X14">
        <f>MAX(constanten!$C$11-W14,constanten!$C$11*(I13/($H13+$I13)))</f>
        <v>6177.9947104736921</v>
      </c>
      <c r="Y14">
        <f>MIN(constanten!$C$6,constanten!$C$11*(J13*constanten!$C$6)/($J13*constanten!$C$6+$K13*constanten!$C$7))</f>
        <v>2496.4090778511923</v>
      </c>
      <c r="Z14">
        <f>MAX(constanten!$C$11-Y14,constanten!$C$11*(K13*constanten!$C$7)/($J13*constanten!$C$6+$K13*constanten!$C$7))</f>
        <v>7503.5909221488073</v>
      </c>
    </row>
    <row r="15" spans="1:26">
      <c r="A15">
        <f t="shared" si="4"/>
        <v>4</v>
      </c>
      <c r="B15" s="6">
        <f>MAX(0,constanten!$C$6*(constanten!$D$6+constanten!$C$16*L14))</f>
        <v>5635.598942094738</v>
      </c>
      <c r="C15" s="6">
        <f>MAX(0,constanten!$C$7*(constanten!$D$7+constanten!$C$16*M14))</f>
        <v>17964.401057905263</v>
      </c>
      <c r="D15" s="5">
        <f>B15/constanten!$C$6</f>
        <v>7.0444986776184229E-2</v>
      </c>
      <c r="E15" s="5">
        <f>C15/constanten!$C$7</f>
        <v>5.6138753305953949E-2</v>
      </c>
      <c r="F15" s="2">
        <f>IF(constanten!$C$12=1,analyse!U15,IF(constanten!$C$12=2,W15,IF(constanten!$C$12=3,Y15,NaN)))</f>
        <v>4444.2749171854557</v>
      </c>
      <c r="G15" s="2">
        <f>IF(constanten!$C$12=1,analyse!V15,IF(constanten!$C$12=2,X15,IF(constanten!$C$12=3,Z15,NaN)))</f>
        <v>5555.7250828145443</v>
      </c>
      <c r="H15" s="2">
        <f>B15*F15/constanten!$C$6</f>
        <v>313.07688777085667</v>
      </c>
      <c r="I15" s="2">
        <f>C15*G15/constanten!$C$7</f>
        <v>311.89147985982623</v>
      </c>
      <c r="J15" s="3">
        <f t="shared" si="7"/>
        <v>7.0444986776184229E-2</v>
      </c>
      <c r="K15" s="3">
        <f t="shared" si="1"/>
        <v>5.6138753305953942E-2</v>
      </c>
      <c r="L15" s="5">
        <f t="shared" si="5"/>
        <v>5.5553436464818196E-2</v>
      </c>
      <c r="M15" s="5">
        <f t="shared" si="6"/>
        <v>1.7361640883795448E-2</v>
      </c>
      <c r="N15" s="8">
        <f>(F15-H15)/constanten!$C$6</f>
        <v>5.1639975367682486E-2</v>
      </c>
      <c r="O15" s="8">
        <f>(G15-I15)/constanten!$C$7</f>
        <v>1.6386980009233495E-2</v>
      </c>
      <c r="U15">
        <f>IF(J14&gt;K14,IF(constanten!$C$6&gt;constanten!$C$11,constanten!$C$11,constanten!$C$6),IF(constanten!$C$7&gt;constanten!$C$11,0,constanten!$C$11-constanten!$C$7))</f>
        <v>10000</v>
      </c>
      <c r="V15">
        <f>IF(J14&lt;K14,IF(constanten!$C$7&gt;constanten!$C$11,constanten!$C$11,constanten!$C$7),IF(constanten!$C$6&gt;constanten!$C$11,0,constanten!$C$11-constanten!$C$6))</f>
        <v>0</v>
      </c>
      <c r="W15">
        <f>MIN(constanten!$C$6,constanten!$C$11*(H14/($H14+$I14)))</f>
        <v>4444.2749171854557</v>
      </c>
      <c r="X15">
        <f>MAX(constanten!$C$11-W15,constanten!$C$11*(I14/($H14+$I14)))</f>
        <v>5555.7250828145443</v>
      </c>
      <c r="Y15">
        <f>MIN(constanten!$C$6,constanten!$C$11*(J14*constanten!$C$6)/($J14*constanten!$C$6+$K14*constanten!$C$7))</f>
        <v>2442.9251033922205</v>
      </c>
      <c r="Z15">
        <f>MAX(constanten!$C$11-Y15,constanten!$C$11*(K14*constanten!$C$7)/($J14*constanten!$C$6+$K14*constanten!$C$7))</f>
        <v>7557.074896607779</v>
      </c>
    </row>
    <row r="16" spans="1:26">
      <c r="A16">
        <f t="shared" si="4"/>
        <v>5</v>
      </c>
      <c r="B16" s="6">
        <f>MAX(0,constanten!$C$6*(constanten!$D$6+constanten!$C$16*L15))</f>
        <v>5511.1450165629085</v>
      </c>
      <c r="C16" s="6">
        <f>MAX(0,constanten!$C$7*(constanten!$D$7+constanten!$C$16*M15))</f>
        <v>18088.85498343709</v>
      </c>
      <c r="D16" s="5">
        <f>B16/constanten!$C$6</f>
        <v>6.8889312707036354E-2</v>
      </c>
      <c r="E16" s="5">
        <f>C16/constanten!$C$7</f>
        <v>5.6527671823240908E-2</v>
      </c>
      <c r="F16" s="2">
        <f>IF(constanten!$C$12=1,analyse!U16,IF(constanten!$C$12=2,W16,IF(constanten!$C$12=3,Y16,NaN)))</f>
        <v>5009.4837432774757</v>
      </c>
      <c r="G16" s="2">
        <f>IF(constanten!$C$12=1,analyse!V16,IF(constanten!$C$12=2,X16,IF(constanten!$C$12=3,Z16,NaN)))</f>
        <v>4990.5162567225243</v>
      </c>
      <c r="H16" s="2">
        <f>B16*F16/constanten!$C$6</f>
        <v>345.09989209145709</v>
      </c>
      <c r="I16" s="2">
        <f>C16*G16/constanten!$C$7</f>
        <v>282.1022651885595</v>
      </c>
      <c r="J16" s="3">
        <f t="shared" si="7"/>
        <v>6.8889312707036368E-2</v>
      </c>
      <c r="K16" s="3">
        <f t="shared" si="1"/>
        <v>5.6527671823240901E-2</v>
      </c>
      <c r="L16" s="5">
        <f t="shared" si="5"/>
        <v>6.2618546790968455E-2</v>
      </c>
      <c r="M16" s="5">
        <f t="shared" si="6"/>
        <v>1.5595363302257888E-2</v>
      </c>
      <c r="N16" s="8">
        <f>(F16-H16)/constanten!$C$6</f>
        <v>5.8304798139825233E-2</v>
      </c>
      <c r="O16" s="8">
        <f>(G16-I16)/constanten!$C$7</f>
        <v>1.4713793723543639E-2</v>
      </c>
      <c r="U16">
        <f>IF(J15&gt;K15,IF(constanten!$C$6&gt;constanten!$C$11,constanten!$C$11,constanten!$C$6),IF(constanten!$C$7&gt;constanten!$C$11,0,constanten!$C$11-constanten!$C$7))</f>
        <v>10000</v>
      </c>
      <c r="V16">
        <f>IF(J15&lt;K15,IF(constanten!$C$7&gt;constanten!$C$11,constanten!$C$11,constanten!$C$7),IF(constanten!$C$6&gt;constanten!$C$11,0,constanten!$C$11-constanten!$C$6))</f>
        <v>0</v>
      </c>
      <c r="W16">
        <f>MIN(constanten!$C$6,constanten!$C$11*(H15/($H15+$I15)))</f>
        <v>5009.4837432774757</v>
      </c>
      <c r="X16">
        <f>MAX(constanten!$C$11-W16,constanten!$C$11*(I15/($H15+$I15)))</f>
        <v>4990.5162567225243</v>
      </c>
      <c r="Y16">
        <f>MIN(constanten!$C$6,constanten!$C$11*(J15*constanten!$C$6)/($J15*constanten!$C$6+$K15*constanten!$C$7))</f>
        <v>2387.9656534299738</v>
      </c>
      <c r="Z16">
        <f>MAX(constanten!$C$11-Y16,constanten!$C$11*(K15*constanten!$C$7)/($J15*constanten!$C$6+$K15*constanten!$C$7))</f>
        <v>7612.0343465700262</v>
      </c>
    </row>
    <row r="17" spans="1:26">
      <c r="A17">
        <f t="shared" si="4"/>
        <v>6</v>
      </c>
      <c r="B17" s="6">
        <f>MAX(0,constanten!$C$6*(constanten!$D$6+constanten!$C$16*L16))</f>
        <v>5398.1032513445052</v>
      </c>
      <c r="C17" s="6">
        <f>MAX(0,constanten!$C$7*(constanten!$D$7+constanten!$C$16*M16))</f>
        <v>18201.896748655494</v>
      </c>
      <c r="D17" s="5">
        <f>B17/constanten!$C$6</f>
        <v>6.7476290641806311E-2</v>
      </c>
      <c r="E17" s="5">
        <f>C17/constanten!$C$7</f>
        <v>5.6880927339548415E-2</v>
      </c>
      <c r="F17" s="2">
        <f>IF(constanten!$C$12=1,analyse!U17,IF(constanten!$C$12=2,W17,IF(constanten!$C$12=3,Y17,NaN)))</f>
        <v>5502.2114972953786</v>
      </c>
      <c r="G17" s="2">
        <f>IF(constanten!$C$12=1,analyse!V17,IF(constanten!$C$12=2,X17,IF(constanten!$C$12=3,Z17,NaN)))</f>
        <v>4497.7885027046232</v>
      </c>
      <c r="H17" s="2">
        <f>B17*F17/constanten!$C$6</f>
        <v>371.26882216419125</v>
      </c>
      <c r="I17" s="2">
        <f>C17*G17/constanten!$C$7</f>
        <v>255.83838101099795</v>
      </c>
      <c r="J17" s="3">
        <f t="shared" si="7"/>
        <v>6.7476290641806311E-2</v>
      </c>
      <c r="K17" s="3">
        <f t="shared" si="1"/>
        <v>5.6880927339548422E-2</v>
      </c>
      <c r="L17" s="5">
        <f t="shared" si="5"/>
        <v>6.877764371619223E-2</v>
      </c>
      <c r="M17" s="5">
        <f t="shared" si="6"/>
        <v>1.4055589070951948E-2</v>
      </c>
      <c r="N17" s="8">
        <f>(F17-H17)/constanten!$C$6</f>
        <v>6.4136783439139838E-2</v>
      </c>
      <c r="O17" s="8">
        <f>(G17-I17)/constanten!$C$7</f>
        <v>1.3256094130292578E-2</v>
      </c>
      <c r="U17">
        <f>IF(J16&gt;K16,IF(constanten!$C$6&gt;constanten!$C$11,constanten!$C$11,constanten!$C$6),IF(constanten!$C$7&gt;constanten!$C$11,0,constanten!$C$11-constanten!$C$7))</f>
        <v>10000</v>
      </c>
      <c r="V17">
        <f>IF(J16&lt;K16,IF(constanten!$C$7&gt;constanten!$C$11,constanten!$C$11,constanten!$C$7),IF(constanten!$C$6&gt;constanten!$C$11,0,constanten!$C$11-constanten!$C$6))</f>
        <v>0</v>
      </c>
      <c r="W17">
        <f>MIN(constanten!$C$6,constanten!$C$11*(H16/($H16+$I16)))</f>
        <v>5502.2114972953786</v>
      </c>
      <c r="X17">
        <f>MAX(constanten!$C$11-W17,constanten!$C$11*(I16/($H16+$I16)))</f>
        <v>4497.7885027046232</v>
      </c>
      <c r="Y17">
        <f>MIN(constanten!$C$6,constanten!$C$11*(J16*constanten!$C$6)/($J16*constanten!$C$6+$K16*constanten!$C$7))</f>
        <v>2335.230939221572</v>
      </c>
      <c r="Z17">
        <f>MAX(constanten!$C$11-Y17,constanten!$C$11*(K16*constanten!$C$7)/($J16*constanten!$C$6+$K16*constanten!$C$7))</f>
        <v>7664.7690607784289</v>
      </c>
    </row>
    <row r="18" spans="1:26">
      <c r="A18">
        <f t="shared" si="4"/>
        <v>7</v>
      </c>
      <c r="B18" s="6">
        <f>MAX(0,constanten!$C$6*(constanten!$D$6+constanten!$C$16*L17))</f>
        <v>5299.5577005409241</v>
      </c>
      <c r="C18" s="6">
        <f>MAX(0,constanten!$C$7*(constanten!$D$7+constanten!$C$16*M17))</f>
        <v>18300.442299459075</v>
      </c>
      <c r="D18" s="5">
        <f>B18/constanten!$C$6</f>
        <v>6.6244471256761556E-2</v>
      </c>
      <c r="E18" s="5">
        <f>C18/constanten!$C$7</f>
        <v>5.7188882185809607E-2</v>
      </c>
      <c r="F18" s="2">
        <f>IF(constanten!$C$12=1,analyse!U18,IF(constanten!$C$12=2,W18,IF(constanten!$C$12=3,Y18,NaN)))</f>
        <v>5920.3405778847873</v>
      </c>
      <c r="G18" s="2">
        <f>IF(constanten!$C$12=1,analyse!V18,IF(constanten!$C$12=2,X18,IF(constanten!$C$12=3,Z18,NaN)))</f>
        <v>4079.6594221152127</v>
      </c>
      <c r="H18" s="2">
        <f>B18*F18/constanten!$C$6</f>
        <v>392.18983124192783</v>
      </c>
      <c r="I18" s="2">
        <f>C18*G18/constanten!$C$7</f>
        <v>233.31116204957502</v>
      </c>
      <c r="J18" s="3">
        <f t="shared" si="7"/>
        <v>6.6244471256761542E-2</v>
      </c>
      <c r="K18" s="3">
        <f t="shared" si="1"/>
        <v>5.7188882185809607E-2</v>
      </c>
      <c r="L18" s="5">
        <f t="shared" si="5"/>
        <v>7.4004257223559841E-2</v>
      </c>
      <c r="M18" s="5">
        <f t="shared" si="6"/>
        <v>1.274893569411004E-2</v>
      </c>
      <c r="N18" s="8">
        <f>(F18-H18)/constanten!$C$6</f>
        <v>6.910188433303574E-2</v>
      </c>
      <c r="O18" s="8">
        <f>(G18-I18)/constanten!$C$7</f>
        <v>1.2019838312705117E-2</v>
      </c>
      <c r="U18">
        <f>IF(J17&gt;K17,IF(constanten!$C$6&gt;constanten!$C$11,constanten!$C$11,constanten!$C$6),IF(constanten!$C$7&gt;constanten!$C$11,0,constanten!$C$11-constanten!$C$7))</f>
        <v>10000</v>
      </c>
      <c r="V18">
        <f>IF(J17&lt;K17,IF(constanten!$C$7&gt;constanten!$C$11,constanten!$C$11,constanten!$C$7),IF(constanten!$C$6&gt;constanten!$C$11,0,constanten!$C$11-constanten!$C$6))</f>
        <v>0</v>
      </c>
      <c r="W18">
        <f>MIN(constanten!$C$6,constanten!$C$11*(H17/($H17+$I17)))</f>
        <v>5920.3405778847873</v>
      </c>
      <c r="X18">
        <f>MAX(constanten!$C$11-W18,constanten!$C$11*(I17/($H17+$I17)))</f>
        <v>4079.6594221152127</v>
      </c>
      <c r="Y18">
        <f>MIN(constanten!$C$6,constanten!$C$11*(J17*constanten!$C$6)/($J17*constanten!$C$6+$K17*constanten!$C$7))</f>
        <v>2287.3318861629259</v>
      </c>
      <c r="Z18">
        <f>MAX(constanten!$C$11-Y18,constanten!$C$11*(K17*constanten!$C$7)/($J17*constanten!$C$6+$K17*constanten!$C$7))</f>
        <v>7712.6681138370741</v>
      </c>
    </row>
    <row r="19" spans="1:26">
      <c r="A19">
        <f t="shared" si="4"/>
        <v>8</v>
      </c>
      <c r="B19" s="6">
        <f>MAX(0,constanten!$C$6*(constanten!$D$6+constanten!$C$16*L18))</f>
        <v>5215.9318844230429</v>
      </c>
      <c r="C19" s="6">
        <f>MAX(0,constanten!$C$7*(constanten!$D$7+constanten!$C$16*M18))</f>
        <v>18384.068115576956</v>
      </c>
      <c r="D19" s="5">
        <f>B19/constanten!$C$6</f>
        <v>6.5199148555288036E-2</v>
      </c>
      <c r="E19" s="5">
        <f>C19/constanten!$C$7</f>
        <v>5.7450212861177991E-2</v>
      </c>
      <c r="F19" s="2">
        <f>IF(constanten!$C$12=1,analyse!U19,IF(constanten!$C$12=2,W19,IF(constanten!$C$12=3,Y19,NaN)))</f>
        <v>6270.011326091616</v>
      </c>
      <c r="G19" s="2">
        <f>IF(constanten!$C$12=1,analyse!V19,IF(constanten!$C$12=2,X19,IF(constanten!$C$12=3,Z19,NaN)))</f>
        <v>3729.988673908385</v>
      </c>
      <c r="H19" s="2">
        <f>B19*F19/constanten!$C$6</f>
        <v>408.79939989318581</v>
      </c>
      <c r="I19" s="2">
        <f>C19*G19/constanten!$C$7</f>
        <v>214.28864328581975</v>
      </c>
      <c r="J19" s="3">
        <f t="shared" si="7"/>
        <v>6.5199148555288036E-2</v>
      </c>
      <c r="K19" s="3">
        <f t="shared" si="1"/>
        <v>5.7450212861177991E-2</v>
      </c>
      <c r="L19" s="5">
        <f t="shared" si="5"/>
        <v>7.8375141576145196E-2</v>
      </c>
      <c r="M19" s="5">
        <f t="shared" si="6"/>
        <v>1.1656214605963704E-2</v>
      </c>
      <c r="N19" s="8">
        <f>(F19-H19)/constanten!$C$6</f>
        <v>7.3265149077480371E-2</v>
      </c>
      <c r="O19" s="8">
        <f>(G19-I19)/constanten!$C$7</f>
        <v>1.0986562595695516E-2</v>
      </c>
      <c r="U19">
        <f>IF(J18&gt;K18,IF(constanten!$C$6&gt;constanten!$C$11,constanten!$C$11,constanten!$C$6),IF(constanten!$C$7&gt;constanten!$C$11,0,constanten!$C$11-constanten!$C$7))</f>
        <v>10000</v>
      </c>
      <c r="V19">
        <f>IF(J18&lt;K18,IF(constanten!$C$7&gt;constanten!$C$11,constanten!$C$11,constanten!$C$7),IF(constanten!$C$6&gt;constanten!$C$11,0,constanten!$C$11-constanten!$C$6))</f>
        <v>0</v>
      </c>
      <c r="W19">
        <f>MIN(constanten!$C$6,constanten!$C$11*(H18/($H18+$I18)))</f>
        <v>6270.011326091616</v>
      </c>
      <c r="X19">
        <f>MAX(constanten!$C$11-W19,constanten!$C$11*(I18/($H18+$I18)))</f>
        <v>3729.988673908385</v>
      </c>
      <c r="Y19">
        <f>MIN(constanten!$C$6,constanten!$C$11*(J18*constanten!$C$6)/($J18*constanten!$C$6+$K18*constanten!$C$7))</f>
        <v>2245.5752968393745</v>
      </c>
      <c r="Z19">
        <f>MAX(constanten!$C$11-Y19,constanten!$C$11*(K18*constanten!$C$7)/($J18*constanten!$C$6+$K18*constanten!$C$7))</f>
        <v>7754.4247031606255</v>
      </c>
    </row>
    <row r="20" spans="1:26">
      <c r="A20">
        <f t="shared" si="4"/>
        <v>9</v>
      </c>
      <c r="B20" s="6">
        <f>MAX(0,constanten!$C$6*(constanten!$D$6+constanten!$C$16*L19))</f>
        <v>5145.9977347816766</v>
      </c>
      <c r="C20" s="6">
        <f>MAX(0,constanten!$C$7*(constanten!$D$7+constanten!$C$16*M19))</f>
        <v>18454.002265218322</v>
      </c>
      <c r="D20" s="5">
        <f>B20/constanten!$C$6</f>
        <v>6.4324971684770957E-2</v>
      </c>
      <c r="E20" s="5">
        <f>C20/constanten!$C$7</f>
        <v>5.7668757078807253E-2</v>
      </c>
      <c r="F20" s="2">
        <f>IF(constanten!$C$12=1,analyse!U20,IF(constanten!$C$12=2,W20,IF(constanten!$C$12=3,Y20,NaN)))</f>
        <v>6560.8609307841061</v>
      </c>
      <c r="G20" s="2">
        <f>IF(constanten!$C$12=1,analyse!V20,IF(constanten!$C$12=2,X20,IF(constanten!$C$12=3,Z20,NaN)))</f>
        <v>3439.1390692158939</v>
      </c>
      <c r="H20" s="2">
        <f>B20*F20/constanten!$C$6</f>
        <v>422.0271936004076</v>
      </c>
      <c r="I20" s="2">
        <f>C20*G20/constanten!$C$7</f>
        <v>198.33087554284668</v>
      </c>
      <c r="J20" s="3">
        <f t="shared" si="7"/>
        <v>6.4324971684770943E-2</v>
      </c>
      <c r="K20" s="3">
        <f t="shared" si="1"/>
        <v>5.766875707880726E-2</v>
      </c>
      <c r="L20" s="5">
        <f t="shared" si="5"/>
        <v>8.201076163480131E-2</v>
      </c>
      <c r="M20" s="5">
        <f t="shared" si="6"/>
        <v>1.0747309591299669E-2</v>
      </c>
      <c r="N20" s="8">
        <f>(F20-H20)/constanten!$C$6</f>
        <v>7.6735421714796234E-2</v>
      </c>
      <c r="O20" s="8">
        <f>(G20-I20)/constanten!$C$7</f>
        <v>1.0127525605228272E-2</v>
      </c>
      <c r="U20">
        <f>IF(J19&gt;K19,IF(constanten!$C$6&gt;constanten!$C$11,constanten!$C$11,constanten!$C$6),IF(constanten!$C$7&gt;constanten!$C$11,0,constanten!$C$11-constanten!$C$7))</f>
        <v>10000</v>
      </c>
      <c r="V20">
        <f>IF(J19&lt;K19,IF(constanten!$C$7&gt;constanten!$C$11,constanten!$C$11,constanten!$C$7),IF(constanten!$C$6&gt;constanten!$C$11,0,constanten!$C$11-constanten!$C$6))</f>
        <v>0</v>
      </c>
      <c r="W20">
        <f>MIN(constanten!$C$6,constanten!$C$11*(H19/($H19+$I19)))</f>
        <v>6560.8609307841061</v>
      </c>
      <c r="X20">
        <f>MAX(constanten!$C$11-W20,constanten!$C$11*(I19/($H19+$I19)))</f>
        <v>3439.1390692158939</v>
      </c>
      <c r="Y20">
        <f>MIN(constanten!$C$6,constanten!$C$11*(J19*constanten!$C$6)/($J19*constanten!$C$6+$K19*constanten!$C$7))</f>
        <v>2210.140628992815</v>
      </c>
      <c r="Z20">
        <f>MAX(constanten!$C$11-Y20,constanten!$C$11*(K19*constanten!$C$7)/($J19*constanten!$C$6+$K19*constanten!$C$7))</f>
        <v>7789.8593710071855</v>
      </c>
    </row>
    <row r="21" spans="1:26">
      <c r="A21">
        <f t="shared" si="4"/>
        <v>10</v>
      </c>
      <c r="B21" s="6">
        <f>MAX(0,constanten!$C$6*(constanten!$D$6+constanten!$C$16*L20))</f>
        <v>5087.8278138431788</v>
      </c>
      <c r="C21" s="6">
        <f>MAX(0,constanten!$C$7*(constanten!$D$7+constanten!$C$16*M20))</f>
        <v>18512.172186156822</v>
      </c>
      <c r="D21" s="5">
        <f>B21/constanten!$C$6</f>
        <v>6.3597847673039734E-2</v>
      </c>
      <c r="E21" s="5">
        <f>C21/constanten!$C$7</f>
        <v>5.7850538081740066E-2</v>
      </c>
      <c r="F21" s="2">
        <f>IF(constanten!$C$12=1,analyse!U21,IF(constanten!$C$12=2,W21,IF(constanten!$C$12=3,Y21,NaN)))</f>
        <v>6802.9612991614404</v>
      </c>
      <c r="G21" s="2">
        <f>IF(constanten!$C$12=1,analyse!V21,IF(constanten!$C$12=2,X21,IF(constanten!$C$12=3,Z21,NaN)))</f>
        <v>3197.0387008385596</v>
      </c>
      <c r="H21" s="2">
        <f>B21*F21/constanten!$C$6</f>
        <v>432.65369642965373</v>
      </c>
      <c r="I21" s="2">
        <f>C21*G21/constanten!$C$7</f>
        <v>184.9504091116579</v>
      </c>
      <c r="J21" s="3">
        <f t="shared" si="7"/>
        <v>6.3597847673039734E-2</v>
      </c>
      <c r="K21" s="3">
        <f t="shared" si="1"/>
        <v>5.7850538081740073E-2</v>
      </c>
      <c r="L21" s="5">
        <f t="shared" si="5"/>
        <v>8.5037016239517996E-2</v>
      </c>
      <c r="M21" s="5">
        <f t="shared" si="6"/>
        <v>9.9907459401204993E-3</v>
      </c>
      <c r="N21" s="8">
        <f>(F21-H21)/constanten!$C$6</f>
        <v>7.9628845034147328E-2</v>
      </c>
      <c r="O21" s="8">
        <f>(G21-I21)/constanten!$C$7</f>
        <v>9.412775911646569E-3</v>
      </c>
      <c r="U21">
        <f>IF(J20&gt;K20,IF(constanten!$C$6&gt;constanten!$C$11,constanten!$C$11,constanten!$C$6),IF(constanten!$C$7&gt;constanten!$C$11,0,constanten!$C$11-constanten!$C$7))</f>
        <v>10000</v>
      </c>
      <c r="V21">
        <f>IF(J20&lt;K20,IF(constanten!$C$7&gt;constanten!$C$11,constanten!$C$11,constanten!$C$7),IF(constanten!$C$6&gt;constanten!$C$11,0,constanten!$C$11-constanten!$C$6))</f>
        <v>0</v>
      </c>
      <c r="W21">
        <f>MIN(constanten!$C$6,constanten!$C$11*(H20/($H20+$I20)))</f>
        <v>6802.9612991614404</v>
      </c>
      <c r="X21">
        <f>MAX(constanten!$C$11-W21,constanten!$C$11*(I20/($H20+$I20)))</f>
        <v>3197.0387008385596</v>
      </c>
      <c r="Y21">
        <f>MIN(constanten!$C$6,constanten!$C$11*(J20*constanten!$C$6)/($J20*constanten!$C$6+$K20*constanten!$C$7))</f>
        <v>2180.5075147379985</v>
      </c>
      <c r="Z21">
        <f>MAX(constanten!$C$11-Y21,constanten!$C$11*(K20*constanten!$C$7)/($J20*constanten!$C$6+$K20*constanten!$C$7))</f>
        <v>7819.4924852620015</v>
      </c>
    </row>
    <row r="22" spans="1:26">
      <c r="A22">
        <f t="shared" si="4"/>
        <v>11</v>
      </c>
      <c r="B22" s="6">
        <f>MAX(0,constanten!$C$6*(constanten!$D$6+constanten!$C$16*L21))</f>
        <v>5039.4077401677114</v>
      </c>
      <c r="C22" s="6">
        <f>MAX(0,constanten!$C$7*(constanten!$D$7+constanten!$C$16*M21))</f>
        <v>18560.592259832287</v>
      </c>
      <c r="D22" s="5">
        <f>B22/constanten!$C$6</f>
        <v>6.2992596752096397E-2</v>
      </c>
      <c r="E22" s="5">
        <f>C22/constanten!$C$7</f>
        <v>5.8001850811975897E-2</v>
      </c>
      <c r="F22" s="2">
        <f>IF(constanten!$C$12=1,analyse!U22,IF(constanten!$C$12=2,W22,IF(constanten!$C$12=3,Y22,NaN)))</f>
        <v>7005.3565471435086</v>
      </c>
      <c r="G22" s="2">
        <f>IF(constanten!$C$12=1,analyse!V22,IF(constanten!$C$12=2,X22,IF(constanten!$C$12=3,Z22,NaN)))</f>
        <v>2994.6434528564923</v>
      </c>
      <c r="H22" s="2">
        <f>B22*F22/constanten!$C$6</f>
        <v>441.28560007886932</v>
      </c>
      <c r="I22" s="2">
        <f>C22*G22/constanten!$C$7</f>
        <v>173.69486278764262</v>
      </c>
      <c r="J22" s="3">
        <f t="shared" si="7"/>
        <v>6.2992596752096383E-2</v>
      </c>
      <c r="K22" s="3">
        <f t="shared" si="1"/>
        <v>5.800185081197589E-2</v>
      </c>
      <c r="L22" s="5">
        <f t="shared" si="5"/>
        <v>8.7566956839293844E-2</v>
      </c>
      <c r="M22" s="5">
        <f t="shared" si="6"/>
        <v>9.3582607901765372E-3</v>
      </c>
      <c r="N22" s="8">
        <f>(F22-H22)/constanten!$C$6</f>
        <v>8.2050886838307982E-2</v>
      </c>
      <c r="O22" s="8">
        <f>(G22-I22)/constanten!$C$7</f>
        <v>8.8154643439651553E-3</v>
      </c>
      <c r="U22">
        <f>IF(J21&gt;K21,IF(constanten!$C$6&gt;constanten!$C$11,constanten!$C$11,constanten!$C$6),IF(constanten!$C$7&gt;constanten!$C$11,0,constanten!$C$11-constanten!$C$7))</f>
        <v>10000</v>
      </c>
      <c r="V22">
        <f>IF(J21&lt;K21,IF(constanten!$C$7&gt;constanten!$C$11,constanten!$C$11,constanten!$C$7),IF(constanten!$C$6&gt;constanten!$C$11,0,constanten!$C$11-constanten!$C$6))</f>
        <v>0</v>
      </c>
      <c r="W22">
        <f>MIN(constanten!$C$6,constanten!$C$11*(H21/($H21+$I21)))</f>
        <v>7005.3565471435086</v>
      </c>
      <c r="X22">
        <f>MAX(constanten!$C$11-W22,constanten!$C$11*(I21/($H21+$I21)))</f>
        <v>2994.6434528564923</v>
      </c>
      <c r="Y22">
        <f>MIN(constanten!$C$6,constanten!$C$11*(J21*constanten!$C$6)/($J21*constanten!$C$6+$K21*constanten!$C$7))</f>
        <v>2155.8592431538891</v>
      </c>
      <c r="Z22">
        <f>MAX(constanten!$C$11-Y22,constanten!$C$11*(K21*constanten!$C$7)/($J21*constanten!$C$6+$K21*constanten!$C$7))</f>
        <v>7844.1407568461109</v>
      </c>
    </row>
    <row r="23" spans="1:26">
      <c r="A23">
        <f t="shared" si="4"/>
        <v>12</v>
      </c>
      <c r="B23" s="6">
        <f>MAX(0,constanten!$C$6*(constanten!$D$6+constanten!$C$16*L22))</f>
        <v>4998.9286905712979</v>
      </c>
      <c r="C23" s="6">
        <f>MAX(0,constanten!$C$7*(constanten!$D$7+constanten!$C$16*M22))</f>
        <v>18601.071309428702</v>
      </c>
      <c r="D23" s="5">
        <f>B23/constanten!$C$6</f>
        <v>6.2486608632141227E-2</v>
      </c>
      <c r="E23" s="5">
        <f>C23/constanten!$C$7</f>
        <v>5.8128347841964696E-2</v>
      </c>
      <c r="F23" s="2">
        <f>IF(constanten!$C$12=1,analyse!U23,IF(constanten!$C$12=2,W23,IF(constanten!$C$12=3,Y23,NaN)))</f>
        <v>7175.6035634363725</v>
      </c>
      <c r="G23" s="2">
        <f>IF(constanten!$C$12=1,analyse!V23,IF(constanten!$C$12=2,X23,IF(constanten!$C$12=3,Z23,NaN)))</f>
        <v>2824.3964365636275</v>
      </c>
      <c r="H23" s="2">
        <f>B23*F23/constanten!$C$6</f>
        <v>448.37913156784651</v>
      </c>
      <c r="I23" s="2">
        <f>C23*G23/constanten!$C$7</f>
        <v>164.17749850817611</v>
      </c>
      <c r="J23" s="3">
        <f t="shared" si="7"/>
        <v>6.248660863214122E-2</v>
      </c>
      <c r="K23" s="3">
        <f t="shared" si="1"/>
        <v>5.8128347841964696E-2</v>
      </c>
      <c r="L23" s="5">
        <f t="shared" si="5"/>
        <v>8.9695044542954641E-2</v>
      </c>
      <c r="M23" s="5">
        <f t="shared" si="6"/>
        <v>8.8262388642613362E-3</v>
      </c>
      <c r="N23" s="8">
        <f>(F23-H23)/constanten!$C$6</f>
        <v>8.4090305398356574E-2</v>
      </c>
      <c r="O23" s="8">
        <f>(G23-I23)/constanten!$C$7</f>
        <v>8.3131841814232856E-3</v>
      </c>
      <c r="U23">
        <f>IF(J22&gt;K22,IF(constanten!$C$6&gt;constanten!$C$11,constanten!$C$11,constanten!$C$6),IF(constanten!$C$7&gt;constanten!$C$11,0,constanten!$C$11-constanten!$C$7))</f>
        <v>10000</v>
      </c>
      <c r="V23">
        <f>IF(J22&lt;K22,IF(constanten!$C$7&gt;constanten!$C$11,constanten!$C$11,constanten!$C$7),IF(constanten!$C$6&gt;constanten!$C$11,0,constanten!$C$11-constanten!$C$6))</f>
        <v>0</v>
      </c>
      <c r="W23">
        <f>MIN(constanten!$C$6,constanten!$C$11*(H22/($H22+$I22)))</f>
        <v>7175.6035634363725</v>
      </c>
      <c r="X23">
        <f>MAX(constanten!$C$11-W23,constanten!$C$11*(I22/($H22+$I22)))</f>
        <v>2824.3964365636275</v>
      </c>
      <c r="Y23">
        <f>MIN(constanten!$C$6,constanten!$C$11*(J22*constanten!$C$6)/($J22*constanten!$C$6+$K22*constanten!$C$7))</f>
        <v>2135.3422627829286</v>
      </c>
      <c r="Z23">
        <f>MAX(constanten!$C$11-Y23,constanten!$C$11*(K22*constanten!$C$7)/($J22*constanten!$C$6+$K22*constanten!$C$7))</f>
        <v>7864.6577372170723</v>
      </c>
    </row>
    <row r="24" spans="1:26">
      <c r="A24">
        <f t="shared" si="4"/>
        <v>13</v>
      </c>
      <c r="B24" s="6">
        <f>MAX(0,constanten!$C$6*(constanten!$D$6+constanten!$C$16*L23))</f>
        <v>4964.8792873127259</v>
      </c>
      <c r="C24" s="6">
        <f>MAX(0,constanten!$C$7*(constanten!$D$7+constanten!$C$16*M23))</f>
        <v>18635.120712687276</v>
      </c>
      <c r="D24" s="5">
        <f>B24/constanten!$C$6</f>
        <v>6.2060991091409071E-2</v>
      </c>
      <c r="E24" s="5">
        <f>C24/constanten!$C$7</f>
        <v>5.8234752227147739E-2</v>
      </c>
      <c r="F24" s="2">
        <f>IF(constanten!$C$12=1,analyse!U24,IF(constanten!$C$12=2,W24,IF(constanten!$C$12=3,Y24,NaN)))</f>
        <v>7319.7988488378533</v>
      </c>
      <c r="G24" s="2">
        <f>IF(constanten!$C$12=1,analyse!V24,IF(constanten!$C$12=2,X24,IF(constanten!$C$12=3,Z24,NaN)))</f>
        <v>2680.2011511621467</v>
      </c>
      <c r="H24" s="2">
        <f>B24*F24/constanten!$C$6</f>
        <v>454.27397114863237</v>
      </c>
      <c r="I24" s="2">
        <f>C24*G24/constanten!$C$7</f>
        <v>156.08084995684374</v>
      </c>
      <c r="J24" s="3">
        <f t="shared" si="7"/>
        <v>6.2060991091409071E-2</v>
      </c>
      <c r="K24" s="3">
        <f t="shared" si="1"/>
        <v>5.8234752227147732E-2</v>
      </c>
      <c r="L24" s="5">
        <f t="shared" si="5"/>
        <v>9.1497485610473162E-2</v>
      </c>
      <c r="M24" s="5">
        <f t="shared" si="6"/>
        <v>8.3756285973817079E-3</v>
      </c>
      <c r="N24" s="8">
        <f>(F24-H24)/constanten!$C$6</f>
        <v>8.581906097111526E-2</v>
      </c>
      <c r="O24" s="8">
        <f>(G24-I24)/constanten!$C$7</f>
        <v>7.8878759412665707E-3</v>
      </c>
      <c r="U24">
        <f>IF(J23&gt;K23,IF(constanten!$C$6&gt;constanten!$C$11,constanten!$C$11,constanten!$C$6),IF(constanten!$C$7&gt;constanten!$C$11,0,constanten!$C$11-constanten!$C$7))</f>
        <v>10000</v>
      </c>
      <c r="V24">
        <f>IF(J23&lt;K23,IF(constanten!$C$7&gt;constanten!$C$11,constanten!$C$11,constanten!$C$7),IF(constanten!$C$6&gt;constanten!$C$11,0,constanten!$C$11-constanten!$C$6))</f>
        <v>0</v>
      </c>
      <c r="W24">
        <f>MIN(constanten!$C$6,constanten!$C$11*(H23/($H23+$I23)))</f>
        <v>7319.7988488378533</v>
      </c>
      <c r="X24">
        <f>MAX(constanten!$C$11-W24,constanten!$C$11*(I23/($H23+$I23)))</f>
        <v>2680.2011511621467</v>
      </c>
      <c r="Y24">
        <f>MIN(constanten!$C$6,constanten!$C$11*(J23*constanten!$C$6)/($J23*constanten!$C$6+$K23*constanten!$C$7))</f>
        <v>2118.190123123431</v>
      </c>
      <c r="Z24">
        <f>MAX(constanten!$C$11-Y24,constanten!$C$11*(K23*constanten!$C$7)/($J23*constanten!$C$6+$K23*constanten!$C$7))</f>
        <v>7881.8098768765685</v>
      </c>
    </row>
    <row r="25" spans="1:26">
      <c r="A25">
        <f t="shared" si="4"/>
        <v>14</v>
      </c>
      <c r="B25" s="6">
        <f>MAX(0,constanten!$C$6*(constanten!$D$6+constanten!$C$16*L24))</f>
        <v>4936.0402302324292</v>
      </c>
      <c r="C25" s="6">
        <f>MAX(0,constanten!$C$7*(constanten!$D$7+constanten!$C$16*M24))</f>
        <v>18663.959769767571</v>
      </c>
      <c r="D25" s="5">
        <f>B25/constanten!$C$6</f>
        <v>6.1700502877905364E-2</v>
      </c>
      <c r="E25" s="5">
        <f>C25/constanten!$C$7</f>
        <v>5.8324874280523659E-2</v>
      </c>
      <c r="F25" s="2">
        <f>IF(constanten!$C$12=1,analyse!U25,IF(constanten!$C$12=2,W25,IF(constanten!$C$12=3,Y25,NaN)))</f>
        <v>7442.7850070201839</v>
      </c>
      <c r="G25" s="2">
        <f>IF(constanten!$C$12=1,analyse!V25,IF(constanten!$C$12=2,X25,IF(constanten!$C$12=3,Z25,NaN)))</f>
        <v>2557.214992979817</v>
      </c>
      <c r="H25" s="2">
        <f>B25*F25/constanten!$C$6</f>
        <v>459.22357774527978</v>
      </c>
      <c r="I25" s="2">
        <f>C25*G25/constanten!$C$7</f>
        <v>149.14924297381802</v>
      </c>
      <c r="J25" s="3">
        <f t="shared" si="7"/>
        <v>6.1700502877905371E-2</v>
      </c>
      <c r="K25" s="3">
        <f t="shared" si="1"/>
        <v>5.8324874280523659E-2</v>
      </c>
      <c r="L25" s="5">
        <f t="shared" si="5"/>
        <v>9.30348125877523E-2</v>
      </c>
      <c r="M25" s="5">
        <f t="shared" si="6"/>
        <v>7.9912968530619286E-3</v>
      </c>
      <c r="N25" s="8">
        <f>(F25-H25)/constanten!$C$6</f>
        <v>8.7294517865936297E-2</v>
      </c>
      <c r="O25" s="8">
        <f>(G25-I25)/constanten!$C$7</f>
        <v>7.5252054687687461E-3</v>
      </c>
      <c r="U25">
        <f>IF(J24&gt;K24,IF(constanten!$C$6&gt;constanten!$C$11,constanten!$C$11,constanten!$C$6),IF(constanten!$C$7&gt;constanten!$C$11,0,constanten!$C$11-constanten!$C$7))</f>
        <v>10000</v>
      </c>
      <c r="V25">
        <f>IF(J24&lt;K24,IF(constanten!$C$7&gt;constanten!$C$11,constanten!$C$11,constanten!$C$7),IF(constanten!$C$6&gt;constanten!$C$11,0,constanten!$C$11-constanten!$C$6))</f>
        <v>0</v>
      </c>
      <c r="W25">
        <f>MIN(constanten!$C$6,constanten!$C$11*(H24/($H24+$I24)))</f>
        <v>7442.7850070201839</v>
      </c>
      <c r="X25">
        <f>MAX(constanten!$C$11-W25,constanten!$C$11*(I24/($H24+$I24)))</f>
        <v>2557.214992979817</v>
      </c>
      <c r="Y25">
        <f>MIN(constanten!$C$6,constanten!$C$11*(J24*constanten!$C$6)/($J24*constanten!$C$6+$K24*constanten!$C$7))</f>
        <v>2103.7624098782735</v>
      </c>
      <c r="Z25">
        <f>MAX(constanten!$C$11-Y25,constanten!$C$11*(K24*constanten!$C$7)/($J24*constanten!$C$6+$K24*constanten!$C$7))</f>
        <v>7896.2375901217265</v>
      </c>
    </row>
    <row r="26" spans="1:26">
      <c r="A26">
        <f t="shared" si="4"/>
        <v>15</v>
      </c>
      <c r="B26" s="6">
        <f>MAX(0,constanten!$C$6*(constanten!$D$6+constanten!$C$16*L25))</f>
        <v>4911.4429985959632</v>
      </c>
      <c r="C26" s="6">
        <f>MAX(0,constanten!$C$7*(constanten!$D$7+constanten!$C$16*M25))</f>
        <v>18688.557001404035</v>
      </c>
      <c r="D26" s="5">
        <f>B26/constanten!$C$6</f>
        <v>6.1393037482449543E-2</v>
      </c>
      <c r="E26" s="5">
        <f>C26/constanten!$C$7</f>
        <v>5.8401740629387612E-2</v>
      </c>
      <c r="F26" s="2">
        <f>IF(constanten!$C$12=1,analyse!U26,IF(constanten!$C$12=2,W26,IF(constanten!$C$12=3,Y26,NaN)))</f>
        <v>7548.3907581945668</v>
      </c>
      <c r="G26" s="2">
        <f>IF(constanten!$C$12=1,analyse!V26,IF(constanten!$C$12=2,X26,IF(constanten!$C$12=3,Z26,NaN)))</f>
        <v>2451.6092418054332</v>
      </c>
      <c r="H26" s="2">
        <f>B26*F26/constanten!$C$6</f>
        <v>463.4186367500148</v>
      </c>
      <c r="I26" s="2">
        <f>C26*G26/constanten!$C$7</f>
        <v>143.17824706453052</v>
      </c>
      <c r="J26" s="3">
        <f t="shared" si="7"/>
        <v>6.139303748244955E-2</v>
      </c>
      <c r="K26" s="3">
        <f t="shared" si="1"/>
        <v>5.8401740629387612E-2</v>
      </c>
      <c r="L26" s="5">
        <f t="shared" si="5"/>
        <v>9.4354884477432094E-2</v>
      </c>
      <c r="M26" s="5">
        <f t="shared" si="6"/>
        <v>7.6612788806419791E-3</v>
      </c>
      <c r="N26" s="8">
        <f>(F26-H26)/constanten!$C$6</f>
        <v>8.8562151518056895E-2</v>
      </c>
      <c r="O26" s="8">
        <f>(G26-I26)/constanten!$C$7</f>
        <v>7.2138468585653216E-3</v>
      </c>
      <c r="U26">
        <f>IF(J25&gt;K25,IF(constanten!$C$6&gt;constanten!$C$11,constanten!$C$11,constanten!$C$6),IF(constanten!$C$7&gt;constanten!$C$11,0,constanten!$C$11-constanten!$C$7))</f>
        <v>10000</v>
      </c>
      <c r="V26">
        <f>IF(J25&lt;K25,IF(constanten!$C$7&gt;constanten!$C$11,constanten!$C$11,constanten!$C$7),IF(constanten!$C$6&gt;constanten!$C$11,0,constanten!$C$11-constanten!$C$6))</f>
        <v>0</v>
      </c>
      <c r="W26">
        <f>MIN(constanten!$C$6,constanten!$C$11*(H25/($H25+$I25)))</f>
        <v>7548.3907581945668</v>
      </c>
      <c r="X26">
        <f>MAX(constanten!$C$11-W26,constanten!$C$11*(I25/($H25+$I25)))</f>
        <v>2451.6092418054332</v>
      </c>
      <c r="Y26">
        <f>MIN(constanten!$C$6,constanten!$C$11*(J25*constanten!$C$6)/($J25*constanten!$C$6+$K25*constanten!$C$7))</f>
        <v>2091.5424704374705</v>
      </c>
      <c r="Z26">
        <f>MAX(constanten!$C$11-Y26,constanten!$C$11*(K25*constanten!$C$7)/($J25*constanten!$C$6+$K25*constanten!$C$7))</f>
        <v>7908.45752956253</v>
      </c>
    </row>
    <row r="27" spans="1:26">
      <c r="A27">
        <f t="shared" si="4"/>
        <v>16</v>
      </c>
      <c r="B27" s="6">
        <f>MAX(0,constanten!$C$6*(constanten!$D$6+constanten!$C$16*L26))</f>
        <v>4890.3218483610863</v>
      </c>
      <c r="C27" s="6">
        <f>MAX(0,constanten!$C$7*(constanten!$D$7+constanten!$C$16*M26))</f>
        <v>18709.678151638913</v>
      </c>
      <c r="D27" s="5">
        <f>B27/constanten!$C$6</f>
        <v>6.1129023104513576E-2</v>
      </c>
      <c r="E27" s="5">
        <f>C27/constanten!$C$7</f>
        <v>5.8467744223871604E-2</v>
      </c>
      <c r="F27" s="2">
        <f>IF(constanten!$C$12=1,analyse!U27,IF(constanten!$C$12=2,W27,IF(constanten!$C$12=3,Y27,NaN)))</f>
        <v>7639.6475009208198</v>
      </c>
      <c r="G27" s="2">
        <f>IF(constanten!$C$12=1,analyse!V27,IF(constanten!$C$12=2,X27,IF(constanten!$C$12=3,Z27,NaN)))</f>
        <v>2360.3524990791802</v>
      </c>
      <c r="H27" s="2">
        <f>B27*F27/constanten!$C$6</f>
        <v>467.00418859412821</v>
      </c>
      <c r="I27" s="2">
        <f>C27*G27/constanten!$C$7</f>
        <v>138.00448619433766</v>
      </c>
      <c r="J27" s="3">
        <f t="shared" si="7"/>
        <v>6.1129023104513576E-2</v>
      </c>
      <c r="K27" s="3">
        <f t="shared" si="1"/>
        <v>5.8467744223871611E-2</v>
      </c>
      <c r="L27" s="5">
        <f t="shared" si="5"/>
        <v>9.5495593761510247E-2</v>
      </c>
      <c r="M27" s="5">
        <f t="shared" si="6"/>
        <v>7.376101559622439E-3</v>
      </c>
      <c r="N27" s="8">
        <f>(F27-H27)/constanten!$C$6</f>
        <v>8.9658041404083649E-2</v>
      </c>
      <c r="O27" s="8">
        <f>(G27-I27)/constanten!$C$7</f>
        <v>6.9448375402651336E-3</v>
      </c>
      <c r="U27">
        <f>IF(J26&gt;K26,IF(constanten!$C$6&gt;constanten!$C$11,constanten!$C$11,constanten!$C$6),IF(constanten!$C$7&gt;constanten!$C$11,0,constanten!$C$11-constanten!$C$7))</f>
        <v>10000</v>
      </c>
      <c r="V27">
        <f>IF(J26&lt;K26,IF(constanten!$C$7&gt;constanten!$C$11,constanten!$C$11,constanten!$C$7),IF(constanten!$C$6&gt;constanten!$C$11,0,constanten!$C$11-constanten!$C$6))</f>
        <v>0</v>
      </c>
      <c r="W27">
        <f>MIN(constanten!$C$6,constanten!$C$11*(H26/($H26+$I26)))</f>
        <v>7639.6475009208198</v>
      </c>
      <c r="X27">
        <f>MAX(constanten!$C$11-W27,constanten!$C$11*(I26/($H26+$I26)))</f>
        <v>2360.3524990791802</v>
      </c>
      <c r="Y27">
        <f>MIN(constanten!$C$6,constanten!$C$11*(J26*constanten!$C$6)/($J26*constanten!$C$6+$K26*constanten!$C$7))</f>
        <v>2081.1199146593067</v>
      </c>
      <c r="Z27">
        <f>MAX(constanten!$C$11-Y27,constanten!$C$11*(K26*constanten!$C$7)/($J26*constanten!$C$6+$K26*constanten!$C$7))</f>
        <v>7918.8800853406938</v>
      </c>
    </row>
    <row r="28" spans="1:26">
      <c r="A28">
        <f t="shared" si="4"/>
        <v>17</v>
      </c>
      <c r="B28" s="6">
        <f>MAX(0,constanten!$C$6*(constanten!$D$6+constanten!$C$16*L27))</f>
        <v>4872.0704998158362</v>
      </c>
      <c r="C28" s="6">
        <f>MAX(0,constanten!$C$7*(constanten!$D$7+constanten!$C$16*M27))</f>
        <v>18727.929500184164</v>
      </c>
      <c r="D28" s="5">
        <f>B28/constanten!$C$6</f>
        <v>6.0900881247697949E-2</v>
      </c>
      <c r="E28" s="5">
        <f>C28/constanten!$C$7</f>
        <v>5.8524779688075512E-2</v>
      </c>
      <c r="F28" s="2">
        <f>IF(constanten!$C$12=1,analyse!U28,IF(constanten!$C$12=2,W28,IF(constanten!$C$12=3,Y28,NaN)))</f>
        <v>7718.9668190693419</v>
      </c>
      <c r="G28" s="2">
        <f>IF(constanten!$C$12=1,analyse!V28,IF(constanten!$C$12=2,X28,IF(constanten!$C$12=3,Z28,NaN)))</f>
        <v>2281.0331809306585</v>
      </c>
      <c r="H28" s="2">
        <f>B28*F28/constanten!$C$6</f>
        <v>470.0918816030628</v>
      </c>
      <c r="I28" s="2">
        <f>C28*G28/constanten!$C$7</f>
        <v>133.49696437515689</v>
      </c>
      <c r="J28" s="3">
        <f t="shared" si="7"/>
        <v>6.0900881247697956E-2</v>
      </c>
      <c r="K28" s="3">
        <f t="shared" si="1"/>
        <v>5.8524779688075519E-2</v>
      </c>
      <c r="L28" s="5">
        <f t="shared" si="5"/>
        <v>9.6487085238366771E-2</v>
      </c>
      <c r="M28" s="5">
        <f t="shared" si="6"/>
        <v>7.128228690408309E-3</v>
      </c>
      <c r="N28" s="8">
        <f>(F28-H28)/constanten!$C$6</f>
        <v>9.0610936718328497E-2</v>
      </c>
      <c r="O28" s="8">
        <f>(G28-I28)/constanten!$C$7</f>
        <v>6.7110506767359421E-3</v>
      </c>
      <c r="U28">
        <f>IF(J27&gt;K27,IF(constanten!$C$6&gt;constanten!$C$11,constanten!$C$11,constanten!$C$6),IF(constanten!$C$7&gt;constanten!$C$11,0,constanten!$C$11-constanten!$C$7))</f>
        <v>10000</v>
      </c>
      <c r="V28">
        <f>IF(J27&lt;K27,IF(constanten!$C$7&gt;constanten!$C$11,constanten!$C$11,constanten!$C$7),IF(constanten!$C$6&gt;constanten!$C$11,0,constanten!$C$11-constanten!$C$6))</f>
        <v>0</v>
      </c>
      <c r="W28">
        <f>MIN(constanten!$C$6,constanten!$C$11*(H27/($H27+$I27)))</f>
        <v>7718.9668190693419</v>
      </c>
      <c r="X28">
        <f>MAX(constanten!$C$11-W28,constanten!$C$11*(I27/($H27+$I27)))</f>
        <v>2281.0331809306585</v>
      </c>
      <c r="Y28">
        <f>MIN(constanten!$C$6,constanten!$C$11*(J27*constanten!$C$6)/($J27*constanten!$C$6+$K27*constanten!$C$7))</f>
        <v>2072.1702747292734</v>
      </c>
      <c r="Z28">
        <f>MAX(constanten!$C$11-Y28,constanten!$C$11*(K27*constanten!$C$7)/($J27*constanten!$C$6+$K27*constanten!$C$7))</f>
        <v>7927.8297252707271</v>
      </c>
    </row>
    <row r="29" spans="1:26">
      <c r="A29">
        <f t="shared" si="4"/>
        <v>18</v>
      </c>
      <c r="B29" s="6">
        <f>MAX(0,constanten!$C$6*(constanten!$D$6+constanten!$C$16*L28))</f>
        <v>4856.2066361861316</v>
      </c>
      <c r="C29" s="6">
        <f>MAX(0,constanten!$C$7*(constanten!$D$7+constanten!$C$16*M28))</f>
        <v>18743.793363813867</v>
      </c>
      <c r="D29" s="5">
        <f>B29/constanten!$C$6</f>
        <v>6.0702582952326646E-2</v>
      </c>
      <c r="E29" s="5">
        <f>C29/constanten!$C$7</f>
        <v>5.8574354261918336E-2</v>
      </c>
      <c r="F29" s="2">
        <f>IF(constanten!$C$12=1,analyse!U29,IF(constanten!$C$12=2,W29,IF(constanten!$C$12=3,Y29,NaN)))</f>
        <v>7788.2797989945939</v>
      </c>
      <c r="G29" s="2">
        <f>IF(constanten!$C$12=1,analyse!V29,IF(constanten!$C$12=2,X29,IF(constanten!$C$12=3,Z29,NaN)))</f>
        <v>2211.7202010054061</v>
      </c>
      <c r="H29" s="2">
        <f>B29*F29/constanten!$C$6</f>
        <v>472.76870055439917</v>
      </c>
      <c r="I29" s="2">
        <f>C29*G29/constanten!$C$7</f>
        <v>129.55008258193189</v>
      </c>
      <c r="J29" s="3">
        <f t="shared" si="7"/>
        <v>6.0702582952326639E-2</v>
      </c>
      <c r="K29" s="3">
        <f t="shared" si="1"/>
        <v>5.8574354261918336E-2</v>
      </c>
      <c r="L29" s="5">
        <f t="shared" si="5"/>
        <v>9.7353497487432411E-2</v>
      </c>
      <c r="M29" s="5">
        <f t="shared" si="6"/>
        <v>6.9116256281418938E-3</v>
      </c>
      <c r="N29" s="8">
        <f>(F29-H29)/constanten!$C$6</f>
        <v>9.1443888730502437E-2</v>
      </c>
      <c r="O29" s="8">
        <f>(G29-I29)/constanten!$C$7</f>
        <v>6.5067816200733578E-3</v>
      </c>
      <c r="U29">
        <f>IF(J28&gt;K28,IF(constanten!$C$6&gt;constanten!$C$11,constanten!$C$11,constanten!$C$6),IF(constanten!$C$7&gt;constanten!$C$11,0,constanten!$C$11-constanten!$C$7))</f>
        <v>10000</v>
      </c>
      <c r="V29">
        <f>IF(J28&lt;K28,IF(constanten!$C$7&gt;constanten!$C$11,constanten!$C$11,constanten!$C$7),IF(constanten!$C$6&gt;constanten!$C$11,0,constanten!$C$11-constanten!$C$6))</f>
        <v>0</v>
      </c>
      <c r="W29">
        <f>MIN(constanten!$C$6,constanten!$C$11*(H28/($H28+$I28)))</f>
        <v>7788.2797989945939</v>
      </c>
      <c r="X29">
        <f>MAX(constanten!$C$11-W29,constanten!$C$11*(I28/($H28+$I28)))</f>
        <v>2211.7202010054061</v>
      </c>
      <c r="Y29">
        <f>MIN(constanten!$C$6,constanten!$C$11*(J28*constanten!$C$6)/($J28*constanten!$C$6+$K28*constanten!$C$7))</f>
        <v>2064.4366524643374</v>
      </c>
      <c r="Z29">
        <f>MAX(constanten!$C$11-Y29,constanten!$C$11*(K28*constanten!$C$7)/($J28*constanten!$C$6+$K28*constanten!$C$7))</f>
        <v>7935.5633475356626</v>
      </c>
    </row>
    <row r="30" spans="1:26">
      <c r="A30">
        <f t="shared" si="4"/>
        <v>19</v>
      </c>
      <c r="B30" s="6">
        <f>MAX(0,constanten!$C$6*(constanten!$D$6+constanten!$C$16*L29))</f>
        <v>4842.344040201081</v>
      </c>
      <c r="C30" s="6">
        <f>MAX(0,constanten!$C$7*(constanten!$D$7+constanten!$C$16*M29))</f>
        <v>18757.655959798918</v>
      </c>
      <c r="D30" s="5">
        <f>B30/constanten!$C$6</f>
        <v>6.0529300502513511E-2</v>
      </c>
      <c r="E30" s="5">
        <f>C30/constanten!$C$7</f>
        <v>5.8617674874371618E-2</v>
      </c>
      <c r="F30" s="2">
        <f>IF(constanten!$C$12=1,analyse!U30,IF(constanten!$C$12=2,W30,IF(constanten!$C$12=3,Y30,NaN)))</f>
        <v>7849.1442370873401</v>
      </c>
      <c r="G30" s="2">
        <f>IF(constanten!$C$12=1,analyse!V30,IF(constanten!$C$12=2,X30,IF(constanten!$C$12=3,Z30,NaN)))</f>
        <v>2150.8557629126608</v>
      </c>
      <c r="H30" s="2">
        <f>B30*F30/constanten!$C$6</f>
        <v>475.10321021423181</v>
      </c>
      <c r="I30" s="2">
        <f>C30*G30/constanten!$C$7</f>
        <v>126.07816381208286</v>
      </c>
      <c r="J30" s="3">
        <f t="shared" si="7"/>
        <v>6.0529300502513518E-2</v>
      </c>
      <c r="K30" s="3">
        <f t="shared" si="1"/>
        <v>5.8617674874371611E-2</v>
      </c>
      <c r="L30" s="5">
        <f t="shared" si="5"/>
        <v>9.8114302963591762E-2</v>
      </c>
      <c r="M30" s="5">
        <f t="shared" si="6"/>
        <v>6.7214242591020646E-3</v>
      </c>
      <c r="N30" s="8">
        <f>(F30-H30)/constanten!$C$6</f>
        <v>9.2175512835913853E-2</v>
      </c>
      <c r="O30" s="8">
        <f>(G30-I30)/constanten!$C$7</f>
        <v>6.3274299971893058E-3</v>
      </c>
      <c r="U30">
        <f>IF(J29&gt;K29,IF(constanten!$C$6&gt;constanten!$C$11,constanten!$C$11,constanten!$C$6),IF(constanten!$C$7&gt;constanten!$C$11,0,constanten!$C$11-constanten!$C$7))</f>
        <v>10000</v>
      </c>
      <c r="V30">
        <f>IF(J29&lt;K29,IF(constanten!$C$7&gt;constanten!$C$11,constanten!$C$11,constanten!$C$7),IF(constanten!$C$6&gt;constanten!$C$11,0,constanten!$C$11-constanten!$C$6))</f>
        <v>0</v>
      </c>
      <c r="W30">
        <f>MIN(constanten!$C$6,constanten!$C$11*(H29/($H29+$I29)))</f>
        <v>7849.1442370873401</v>
      </c>
      <c r="X30">
        <f>MAX(constanten!$C$11-W30,constanten!$C$11*(I29/($H29+$I29)))</f>
        <v>2150.8557629126608</v>
      </c>
      <c r="Y30">
        <f>MIN(constanten!$C$6,constanten!$C$11*(J29*constanten!$C$6)/($J29*constanten!$C$6+$K29*constanten!$C$7))</f>
        <v>2057.714676350055</v>
      </c>
      <c r="Z30">
        <f>MAX(constanten!$C$11-Y30,constanten!$C$11*(K29*constanten!$C$7)/($J29*constanten!$C$6+$K29*constanten!$C$7))</f>
        <v>7942.285323649945</v>
      </c>
    </row>
    <row r="31" spans="1:26">
      <c r="A31">
        <f t="shared" si="4"/>
        <v>20</v>
      </c>
      <c r="B31" s="6">
        <f>MAX(0,constanten!$C$6*(constanten!$D$6+constanten!$C$16*L30))</f>
        <v>4830.1711525825322</v>
      </c>
      <c r="C31" s="6">
        <f>MAX(0,constanten!$C$7*(constanten!$D$7+constanten!$C$16*M30))</f>
        <v>18769.828847417466</v>
      </c>
      <c r="D31" s="5">
        <f>B31/constanten!$C$6</f>
        <v>6.0377139407281649E-2</v>
      </c>
      <c r="E31" s="5">
        <f>C31/constanten!$C$7</f>
        <v>5.8655715148179584E-2</v>
      </c>
      <c r="F31" s="2">
        <f>IF(constanten!$C$12=1,analyse!U31,IF(constanten!$C$12=2,W31,IF(constanten!$C$12=3,Y31,NaN)))</f>
        <v>7902.8265136077862</v>
      </c>
      <c r="G31" s="2">
        <f>IF(constanten!$C$12=1,analyse!V31,IF(constanten!$C$12=2,X31,IF(constanten!$C$12=3,Z31,NaN)))</f>
        <v>2097.1734863922152</v>
      </c>
      <c r="H31" s="2">
        <f>B31*F31/constanten!$C$6</f>
        <v>477.15005812365899</v>
      </c>
      <c r="I31" s="2">
        <f>C31*G31/constanten!$C$7</f>
        <v>123.01121063413643</v>
      </c>
      <c r="J31" s="3">
        <f t="shared" si="7"/>
        <v>6.0377139407281656E-2</v>
      </c>
      <c r="K31" s="3">
        <f t="shared" si="1"/>
        <v>5.8655715148179577E-2</v>
      </c>
      <c r="L31" s="5">
        <f t="shared" si="5"/>
        <v>9.8785331420097336E-2</v>
      </c>
      <c r="M31" s="5">
        <f t="shared" si="6"/>
        <v>6.5536671449756721E-3</v>
      </c>
      <c r="N31" s="8">
        <f>(F31-H31)/constanten!$C$6</f>
        <v>9.2820955693551588E-2</v>
      </c>
      <c r="O31" s="8">
        <f>(G31-I31)/constanten!$C$7</f>
        <v>6.169257111743996E-3</v>
      </c>
      <c r="U31">
        <f>IF(J30&gt;K30,IF(constanten!$C$6&gt;constanten!$C$11,constanten!$C$11,constanten!$C$6),IF(constanten!$C$7&gt;constanten!$C$11,0,constanten!$C$11-constanten!$C$7))</f>
        <v>10000</v>
      </c>
      <c r="V31">
        <f>IF(J30&lt;K30,IF(constanten!$C$7&gt;constanten!$C$11,constanten!$C$11,constanten!$C$7),IF(constanten!$C$6&gt;constanten!$C$11,0,constanten!$C$11-constanten!$C$6))</f>
        <v>0</v>
      </c>
      <c r="W31">
        <f>MIN(constanten!$C$6,constanten!$C$11*(H30/($H30+$I30)))</f>
        <v>7902.8265136077862</v>
      </c>
      <c r="X31">
        <f>MAX(constanten!$C$11-W31,constanten!$C$11*(I30/($H30+$I30)))</f>
        <v>2097.1734863922152</v>
      </c>
      <c r="Y31">
        <f>MIN(constanten!$C$6,constanten!$C$11*(J30*constanten!$C$6)/($J30*constanten!$C$6+$K30*constanten!$C$7))</f>
        <v>2051.8406950004587</v>
      </c>
      <c r="Z31">
        <f>MAX(constanten!$C$11-Y31,constanten!$C$11*(K30*constanten!$C$7)/($J30*constanten!$C$6+$K30*constanten!$C$7))</f>
        <v>7948.1593049995408</v>
      </c>
    </row>
    <row r="32" spans="1:26">
      <c r="A32">
        <f t="shared" si="4"/>
        <v>21</v>
      </c>
      <c r="B32" s="6">
        <f>MAX(0,constanten!$C$6*(constanten!$D$6+constanten!$C$16*L31))</f>
        <v>4819.4346972784433</v>
      </c>
      <c r="C32" s="6">
        <f>MAX(0,constanten!$C$7*(constanten!$D$7+constanten!$C$16*M31))</f>
        <v>18780.565302721556</v>
      </c>
      <c r="D32" s="5">
        <f>B32/constanten!$C$6</f>
        <v>6.0242933715980544E-2</v>
      </c>
      <c r="E32" s="5">
        <f>C32/constanten!$C$7</f>
        <v>5.8689266571004865E-2</v>
      </c>
      <c r="F32" s="2">
        <f>IF(constanten!$C$12=1,analyse!U32,IF(constanten!$C$12=2,W32,IF(constanten!$C$12=3,Y32,NaN)))</f>
        <v>7950.3640598343991</v>
      </c>
      <c r="G32" s="2">
        <f>IF(constanten!$C$12=1,analyse!V32,IF(constanten!$C$12=2,X32,IF(constanten!$C$12=3,Z32,NaN)))</f>
        <v>2049.6359401656018</v>
      </c>
      <c r="H32" s="2">
        <f>B32*F32/constanten!$C$6</f>
        <v>478.95325507451764</v>
      </c>
      <c r="I32" s="2">
        <f>C32*G32/constanten!$C$7</f>
        <v>120.29163006589117</v>
      </c>
      <c r="J32" s="3">
        <f t="shared" si="7"/>
        <v>6.0242933715980537E-2</v>
      </c>
      <c r="K32" s="3">
        <f t="shared" si="1"/>
        <v>5.8689266571004858E-2</v>
      </c>
      <c r="L32" s="5">
        <f t="shared" si="5"/>
        <v>9.9379550747929979E-2</v>
      </c>
      <c r="M32" s="5">
        <f t="shared" si="6"/>
        <v>6.4051123130175053E-3</v>
      </c>
      <c r="N32" s="8">
        <f>(F32-H32)/constanten!$C$6</f>
        <v>9.3392635059498519E-2</v>
      </c>
      <c r="O32" s="8">
        <f>(G32-I32)/constanten!$C$7</f>
        <v>6.0292009690615959E-3</v>
      </c>
      <c r="U32">
        <f>IF(J31&gt;K31,IF(constanten!$C$6&gt;constanten!$C$11,constanten!$C$11,constanten!$C$6),IF(constanten!$C$7&gt;constanten!$C$11,0,constanten!$C$11-constanten!$C$7))</f>
        <v>10000</v>
      </c>
      <c r="V32">
        <f>IF(J31&lt;K31,IF(constanten!$C$7&gt;constanten!$C$11,constanten!$C$11,constanten!$C$7),IF(constanten!$C$6&gt;constanten!$C$11,0,constanten!$C$11-constanten!$C$6))</f>
        <v>0</v>
      </c>
      <c r="W32">
        <f>MIN(constanten!$C$6,constanten!$C$11*(H31/($H31+$I31)))</f>
        <v>7950.3640598343991</v>
      </c>
      <c r="X32">
        <f>MAX(constanten!$C$11-W32,constanten!$C$11*(I31/($H31+$I31)))</f>
        <v>2049.6359401656018</v>
      </c>
      <c r="Y32">
        <f>MIN(constanten!$C$6,constanten!$C$11*(J31*constanten!$C$6)/($J31*constanten!$C$6+$K31*constanten!$C$7))</f>
        <v>2046.6826917722594</v>
      </c>
      <c r="Z32">
        <f>MAX(constanten!$C$11-Y32,constanten!$C$11*(K31*constanten!$C$7)/($J31*constanten!$C$6+$K31*constanten!$C$7))</f>
        <v>7953.3173082277408</v>
      </c>
    </row>
    <row r="33" spans="1:26">
      <c r="A33">
        <f t="shared" ref="A33:A96" si="8">A32+1</f>
        <v>22</v>
      </c>
      <c r="B33" s="6">
        <f>MAX(0,constanten!$C$6*(constanten!$D$6+constanten!$C$16*L32))</f>
        <v>4809.9271880331207</v>
      </c>
      <c r="C33" s="6">
        <f>MAX(0,constanten!$C$7*(constanten!$D$7+constanten!$C$16*M32))</f>
        <v>18790.072811966878</v>
      </c>
      <c r="D33" s="5">
        <f>B33/constanten!$C$6</f>
        <v>6.0124089850414009E-2</v>
      </c>
      <c r="E33" s="5">
        <f>C33/constanten!$C$7</f>
        <v>5.8718977537396494E-2</v>
      </c>
      <c r="F33" s="2">
        <f>IF(constanten!$C$12=1,analyse!U33,IF(constanten!$C$12=2,W33,IF(constanten!$C$12=3,Y33,NaN)))</f>
        <v>7992.61315283975</v>
      </c>
      <c r="G33" s="2">
        <f>IF(constanten!$C$12=1,analyse!V33,IF(constanten!$C$12=2,X33,IF(constanten!$C$12=3,Z33,NaN)))</f>
        <v>2007.3868471602507</v>
      </c>
      <c r="H33" s="2">
        <f>B33*F33/constanten!$C$6</f>
        <v>480.54859134093795</v>
      </c>
      <c r="I33" s="2">
        <f>C33*G33/constanten!$C$7</f>
        <v>117.87170318726793</v>
      </c>
      <c r="J33" s="3">
        <f t="shared" si="7"/>
        <v>6.0124089850414009E-2</v>
      </c>
      <c r="K33" s="3">
        <f t="shared" si="1"/>
        <v>5.8718977537396494E-2</v>
      </c>
      <c r="L33" s="5">
        <f t="shared" si="5"/>
        <v>9.990766441049688E-2</v>
      </c>
      <c r="M33" s="5">
        <f t="shared" si="6"/>
        <v>6.2730838973757835E-3</v>
      </c>
      <c r="N33" s="8">
        <f>(F33-H33)/constanten!$C$6</f>
        <v>9.3900807018735141E-2</v>
      </c>
      <c r="O33" s="8">
        <f>(G33-I33)/constanten!$C$7</f>
        <v>5.9047348249155708E-3</v>
      </c>
      <c r="U33">
        <f>IF(J32&gt;K32,IF(constanten!$C$6&gt;constanten!$C$11,constanten!$C$11,constanten!$C$6),IF(constanten!$C$7&gt;constanten!$C$11,0,constanten!$C$11-constanten!$C$7))</f>
        <v>10000</v>
      </c>
      <c r="V33">
        <f>IF(J32&lt;K32,IF(constanten!$C$7&gt;constanten!$C$11,constanten!$C$11,constanten!$C$7),IF(constanten!$C$6&gt;constanten!$C$11,0,constanten!$C$11-constanten!$C$6))</f>
        <v>0</v>
      </c>
      <c r="W33">
        <f>MIN(constanten!$C$6,constanten!$C$11*(H32/($H32+$I32)))</f>
        <v>7992.61315283975</v>
      </c>
      <c r="X33">
        <f>MAX(constanten!$C$11-W33,constanten!$C$11*(I32/($H32+$I32)))</f>
        <v>2007.3868471602507</v>
      </c>
      <c r="Y33">
        <f>MIN(constanten!$C$6,constanten!$C$11*(J32*constanten!$C$6)/($J32*constanten!$C$6+$K32*constanten!$C$7))</f>
        <v>2042.133346304425</v>
      </c>
      <c r="Z33">
        <f>MAX(constanten!$C$11-Y33,constanten!$C$11*(K32*constanten!$C$7)/($J32*constanten!$C$6+$K32*constanten!$C$7))</f>
        <v>7957.8666536955752</v>
      </c>
    </row>
    <row r="34" spans="1:26">
      <c r="A34">
        <f t="shared" si="8"/>
        <v>23</v>
      </c>
      <c r="B34" s="6">
        <f>MAX(0,constanten!$C$6*(constanten!$D$6+constanten!$C$16*L33))</f>
        <v>4801.4773694320502</v>
      </c>
      <c r="C34" s="6">
        <f>MAX(0,constanten!$C$7*(constanten!$D$7+constanten!$C$16*M33))</f>
        <v>18798.52263056795</v>
      </c>
      <c r="D34" s="5">
        <f>B34/constanten!$C$6</f>
        <v>6.0018467117900626E-2</v>
      </c>
      <c r="E34" s="5">
        <f>C34/constanten!$C$7</f>
        <v>5.8745383220524847E-2</v>
      </c>
      <c r="F34" s="2">
        <f>IF(constanten!$C$12=1,analyse!U34,IF(constanten!$C$12=2,W34,IF(constanten!$C$12=3,Y34,NaN)))</f>
        <v>8030.2856660267862</v>
      </c>
      <c r="G34" s="2">
        <f>IF(constanten!$C$12=1,analyse!V34,IF(constanten!$C$12=2,X34,IF(constanten!$C$12=3,Z34,NaN)))</f>
        <v>1969.7143339732138</v>
      </c>
      <c r="H34" s="2">
        <f>B34*F34/constanten!$C$6</f>
        <v>481.96543619377741</v>
      </c>
      <c r="I34" s="2">
        <f>C34*G34/constanten!$C$7</f>
        <v>115.71162338421729</v>
      </c>
      <c r="J34" s="3">
        <f t="shared" si="7"/>
        <v>6.0018467117900626E-2</v>
      </c>
      <c r="K34" s="3">
        <f t="shared" si="1"/>
        <v>5.874538322052484E-2</v>
      </c>
      <c r="L34" s="5">
        <f t="shared" si="5"/>
        <v>0.10037857082533483</v>
      </c>
      <c r="M34" s="5">
        <f t="shared" si="6"/>
        <v>6.1553572936662929E-3</v>
      </c>
      <c r="N34" s="8">
        <f>(F34-H34)/constanten!$C$6</f>
        <v>9.435400287291261E-2</v>
      </c>
      <c r="O34" s="8">
        <f>(G34-I34)/constanten!$C$7</f>
        <v>5.7937584705906138E-3</v>
      </c>
      <c r="U34">
        <f>IF(J33&gt;K33,IF(constanten!$C$6&gt;constanten!$C$11,constanten!$C$11,constanten!$C$6),IF(constanten!$C$7&gt;constanten!$C$11,0,constanten!$C$11-constanten!$C$7))</f>
        <v>10000</v>
      </c>
      <c r="V34">
        <f>IF(J33&lt;K33,IF(constanten!$C$7&gt;constanten!$C$11,constanten!$C$11,constanten!$C$7),IF(constanten!$C$6&gt;constanten!$C$11,0,constanten!$C$11-constanten!$C$6))</f>
        <v>0</v>
      </c>
      <c r="W34">
        <f>MIN(constanten!$C$6,constanten!$C$11*(H33/($H33+$I33)))</f>
        <v>8030.2856660267862</v>
      </c>
      <c r="X34">
        <f>MAX(constanten!$C$11-W34,constanten!$C$11*(I33/($H33+$I33)))</f>
        <v>1969.7143339732138</v>
      </c>
      <c r="Y34">
        <f>MIN(constanten!$C$6,constanten!$C$11*(J33*constanten!$C$6)/($J33*constanten!$C$6+$K33*constanten!$C$7))</f>
        <v>2038.1047406920004</v>
      </c>
      <c r="Z34">
        <f>MAX(constanten!$C$11-Y34,constanten!$C$11*(K33*constanten!$C$7)/($J33*constanten!$C$6+$K33*constanten!$C$7))</f>
        <v>7961.8952593079994</v>
      </c>
    </row>
    <row r="35" spans="1:26">
      <c r="A35">
        <f t="shared" si="8"/>
        <v>24</v>
      </c>
      <c r="B35" s="6">
        <f>MAX(0,constanten!$C$6*(constanten!$D$6+constanten!$C$16*L34))</f>
        <v>4793.9428667946422</v>
      </c>
      <c r="C35" s="6">
        <f>MAX(0,constanten!$C$7*(constanten!$D$7+constanten!$C$16*M34))</f>
        <v>18806.057133205355</v>
      </c>
      <c r="D35" s="5">
        <f>B35/constanten!$C$6</f>
        <v>5.9924285834933026E-2</v>
      </c>
      <c r="E35" s="5">
        <f>C35/constanten!$C$7</f>
        <v>5.8768928541266738E-2</v>
      </c>
      <c r="F35" s="2">
        <f>IF(constanten!$C$12=1,analyse!U35,IF(constanten!$C$12=2,W35,IF(constanten!$C$12=3,Y35,NaN)))</f>
        <v>8063.9775020657735</v>
      </c>
      <c r="G35" s="2">
        <f>IF(constanten!$C$12=1,analyse!V35,IF(constanten!$C$12=2,X35,IF(constanten!$C$12=3,Z35,NaN)))</f>
        <v>1936.0224979342267</v>
      </c>
      <c r="H35" s="2">
        <f>B35*F35/constanten!$C$6</f>
        <v>483.22809280025865</v>
      </c>
      <c r="I35" s="2">
        <f>C35*G35/constanten!$C$7</f>
        <v>113.7779678353813</v>
      </c>
      <c r="J35" s="3">
        <f t="shared" si="7"/>
        <v>5.9924285834933026E-2</v>
      </c>
      <c r="K35" s="3">
        <f t="shared" si="1"/>
        <v>5.8768928541266738E-2</v>
      </c>
      <c r="L35" s="5">
        <f t="shared" si="5"/>
        <v>0.10079971877582217</v>
      </c>
      <c r="M35" s="5">
        <f t="shared" si="6"/>
        <v>6.0500703060444591E-3</v>
      </c>
      <c r="N35" s="8">
        <f>(F35-H35)/constanten!$C$6</f>
        <v>9.4759367615818935E-2</v>
      </c>
      <c r="O35" s="8">
        <f>(G35-I35)/constanten!$C$7</f>
        <v>5.6945141565588921E-3</v>
      </c>
      <c r="U35">
        <f>IF(J34&gt;K34,IF(constanten!$C$6&gt;constanten!$C$11,constanten!$C$11,constanten!$C$6),IF(constanten!$C$7&gt;constanten!$C$11,0,constanten!$C$11-constanten!$C$7))</f>
        <v>10000</v>
      </c>
      <c r="V35">
        <f>IF(J34&lt;K34,IF(constanten!$C$7&gt;constanten!$C$11,constanten!$C$11,constanten!$C$7),IF(constanten!$C$6&gt;constanten!$C$11,0,constanten!$C$11-constanten!$C$6))</f>
        <v>0</v>
      </c>
      <c r="W35">
        <f>MIN(constanten!$C$6,constanten!$C$11*(H34/($H34+$I34)))</f>
        <v>8063.9775020657735</v>
      </c>
      <c r="X35">
        <f>MAX(constanten!$C$11-W35,constanten!$C$11*(I34/($H34+$I34)))</f>
        <v>1936.0224979342267</v>
      </c>
      <c r="Y35">
        <f>MIN(constanten!$C$6,constanten!$C$11*(J34*constanten!$C$6)/($J34*constanten!$C$6+$K34*constanten!$C$7))</f>
        <v>2034.5243090813772</v>
      </c>
      <c r="Z35">
        <f>MAX(constanten!$C$11-Y35,constanten!$C$11*(K34*constanten!$C$7)/($J34*constanten!$C$6+$K34*constanten!$C$7))</f>
        <v>7965.4756909186226</v>
      </c>
    </row>
    <row r="36" spans="1:26">
      <c r="A36">
        <f t="shared" si="8"/>
        <v>25</v>
      </c>
      <c r="B36" s="6">
        <f>MAX(0,constanten!$C$6*(constanten!$D$6+constanten!$C$16*L35))</f>
        <v>4787.2044995868455</v>
      </c>
      <c r="C36" s="6">
        <f>MAX(0,constanten!$C$7*(constanten!$D$7+constanten!$C$16*M35))</f>
        <v>18812.795500413155</v>
      </c>
      <c r="D36" s="5">
        <f>B36/constanten!$C$6</f>
        <v>5.9840056244835571E-2</v>
      </c>
      <c r="E36" s="5">
        <f>C36/constanten!$C$7</f>
        <v>5.878998593879111E-2</v>
      </c>
      <c r="F36" s="2">
        <f>IF(constanten!$C$12=1,analyse!U36,IF(constanten!$C$12=2,W36,IF(constanten!$C$12=3,Y36,NaN)))</f>
        <v>8094.1907404718731</v>
      </c>
      <c r="G36" s="2">
        <f>IF(constanten!$C$12=1,analyse!V36,IF(constanten!$C$12=2,X36,IF(constanten!$C$12=3,Z36,NaN)))</f>
        <v>1905.8092595281269</v>
      </c>
      <c r="H36" s="2">
        <f>B36*F36/constanten!$C$6</f>
        <v>484.35682916626416</v>
      </c>
      <c r="I36" s="2">
        <f>C36*G36/constanten!$C$7</f>
        <v>112.04249956967647</v>
      </c>
      <c r="J36" s="3">
        <f t="shared" si="7"/>
        <v>5.9840056244835571E-2</v>
      </c>
      <c r="K36" s="3">
        <f t="shared" si="1"/>
        <v>5.8789985938791103E-2</v>
      </c>
      <c r="L36" s="5">
        <f t="shared" si="5"/>
        <v>0.10117738425589842</v>
      </c>
      <c r="M36" s="5">
        <f t="shared" si="6"/>
        <v>5.9556539360253961E-3</v>
      </c>
      <c r="N36" s="8">
        <f>(F36-H36)/constanten!$C$6</f>
        <v>9.5122923891320113E-2</v>
      </c>
      <c r="O36" s="8">
        <f>(G36-I36)/constanten!$C$7</f>
        <v>5.6055211248701572E-3</v>
      </c>
      <c r="U36">
        <f>IF(J35&gt;K35,IF(constanten!$C$6&gt;constanten!$C$11,constanten!$C$11,constanten!$C$6),IF(constanten!$C$7&gt;constanten!$C$11,0,constanten!$C$11-constanten!$C$7))</f>
        <v>10000</v>
      </c>
      <c r="V36">
        <f>IF(J35&lt;K35,IF(constanten!$C$7&gt;constanten!$C$11,constanten!$C$11,constanten!$C$7),IF(constanten!$C$6&gt;constanten!$C$11,0,constanten!$C$11-constanten!$C$6))</f>
        <v>0</v>
      </c>
      <c r="W36">
        <f>MIN(constanten!$C$6,constanten!$C$11*(H35/($H35+$I35)))</f>
        <v>8094.1907404718731</v>
      </c>
      <c r="X36">
        <f>MAX(constanten!$C$11-W36,constanten!$C$11*(I35/($H35+$I35)))</f>
        <v>1905.8092595281269</v>
      </c>
      <c r="Y36">
        <f>MIN(constanten!$C$6,constanten!$C$11*(J35*constanten!$C$6)/($J35*constanten!$C$6+$K35*constanten!$C$7))</f>
        <v>2031.3317232180689</v>
      </c>
      <c r="Z36">
        <f>MAX(constanten!$C$11-Y36,constanten!$C$11*(K35*constanten!$C$7)/($J35*constanten!$C$6+$K35*constanten!$C$7))</f>
        <v>7968.6682767819311</v>
      </c>
    </row>
    <row r="37" spans="1:26">
      <c r="A37">
        <f t="shared" si="8"/>
        <v>26</v>
      </c>
      <c r="B37" s="6">
        <f>MAX(0,constanten!$C$6*(constanten!$D$6+constanten!$C$16*L36))</f>
        <v>4781.1618519056256</v>
      </c>
      <c r="C37" s="6">
        <f>MAX(0,constanten!$C$7*(constanten!$D$7+constanten!$C$16*M36))</f>
        <v>18818.838148094375</v>
      </c>
      <c r="D37" s="5">
        <f>B37/constanten!$C$6</f>
        <v>5.9764523148820317E-2</v>
      </c>
      <c r="E37" s="5">
        <f>C37/constanten!$C$7</f>
        <v>5.880886921279492E-2</v>
      </c>
      <c r="F37" s="2">
        <f>IF(constanten!$C$12=1,analyse!U37,IF(constanten!$C$12=2,W37,IF(constanten!$C$12=3,Y37,NaN)))</f>
        <v>8121.3510114582323</v>
      </c>
      <c r="G37" s="2">
        <f>IF(constanten!$C$12=1,analyse!V37,IF(constanten!$C$12=2,X37,IF(constanten!$C$12=3,Z37,NaN)))</f>
        <v>1878.6489885417691</v>
      </c>
      <c r="H37" s="2">
        <f>B37*F37/constanten!$C$6</f>
        <v>485.36867052399089</v>
      </c>
      <c r="I37" s="2">
        <f>C37*G37/constanten!$C$7</f>
        <v>110.48122266390237</v>
      </c>
      <c r="J37" s="3">
        <f t="shared" si="7"/>
        <v>5.9764523148820324E-2</v>
      </c>
      <c r="K37" s="3">
        <f t="shared" si="1"/>
        <v>5.8808869212794927E-2</v>
      </c>
      <c r="L37" s="5">
        <f t="shared" si="5"/>
        <v>0.10151688764322792</v>
      </c>
      <c r="M37" s="5">
        <f t="shared" si="6"/>
        <v>5.8707780891930289E-3</v>
      </c>
      <c r="N37" s="8">
        <f>(F37-H37)/constanten!$C$6</f>
        <v>9.5449779261678025E-2</v>
      </c>
      <c r="O37" s="8">
        <f>(G37-I37)/constanten!$C$7</f>
        <v>5.5255242683683332E-3</v>
      </c>
      <c r="U37">
        <f>IF(J36&gt;K36,IF(constanten!$C$6&gt;constanten!$C$11,constanten!$C$11,constanten!$C$6),IF(constanten!$C$7&gt;constanten!$C$11,0,constanten!$C$11-constanten!$C$7))</f>
        <v>10000</v>
      </c>
      <c r="V37">
        <f>IF(J36&lt;K36,IF(constanten!$C$7&gt;constanten!$C$11,constanten!$C$11,constanten!$C$7),IF(constanten!$C$6&gt;constanten!$C$11,0,constanten!$C$11-constanten!$C$6))</f>
        <v>0</v>
      </c>
      <c r="W37">
        <f>MIN(constanten!$C$6,constanten!$C$11*(H36/($H36+$I36)))</f>
        <v>8121.3510114582323</v>
      </c>
      <c r="X37">
        <f>MAX(constanten!$C$11-W37,constanten!$C$11*(I36/($H36+$I36)))</f>
        <v>1878.6489885417691</v>
      </c>
      <c r="Y37">
        <f>MIN(constanten!$C$6,constanten!$C$11*(J36*constanten!$C$6)/($J36*constanten!$C$6+$K36*constanten!$C$7))</f>
        <v>2028.4764828757818</v>
      </c>
      <c r="Z37">
        <f>MAX(constanten!$C$11-Y37,constanten!$C$11*(K36*constanten!$C$7)/($J36*constanten!$C$6+$K36*constanten!$C$7))</f>
        <v>7971.5235171242184</v>
      </c>
    </row>
    <row r="38" spans="1:26">
      <c r="A38">
        <f t="shared" si="8"/>
        <v>27</v>
      </c>
      <c r="B38" s="6">
        <f>MAX(0,constanten!$C$6*(constanten!$D$6+constanten!$C$16*L37))</f>
        <v>4775.7297977083535</v>
      </c>
      <c r="C38" s="6">
        <f>MAX(0,constanten!$C$7*(constanten!$D$7+constanten!$C$16*M37))</f>
        <v>18824.270202291646</v>
      </c>
      <c r="D38" s="5">
        <f>B38/constanten!$C$6</f>
        <v>5.9696622471354419E-2</v>
      </c>
      <c r="E38" s="5">
        <f>C38/constanten!$C$7</f>
        <v>5.8825844382161395E-2</v>
      </c>
      <c r="F38" s="2">
        <f>IF(constanten!$C$12=1,analyse!U38,IF(constanten!$C$12=2,W38,IF(constanten!$C$12=3,Y38,NaN)))</f>
        <v>8145.8212223080218</v>
      </c>
      <c r="G38" s="2">
        <f>IF(constanten!$C$12=1,analyse!V38,IF(constanten!$C$12=2,X38,IF(constanten!$C$12=3,Z38,NaN)))</f>
        <v>1854.1787776919782</v>
      </c>
      <c r="H38" s="2">
        <f>B38*F38/constanten!$C$6</f>
        <v>486.27801422726873</v>
      </c>
      <c r="I38" s="2">
        <f>C38*G38/constanten!$C$7</f>
        <v>109.07363223321454</v>
      </c>
      <c r="J38" s="3">
        <f t="shared" si="7"/>
        <v>5.9696622471354412E-2</v>
      </c>
      <c r="K38" s="3">
        <f t="shared" si="1"/>
        <v>5.8825844382161395E-2</v>
      </c>
      <c r="L38" s="5">
        <f t="shared" si="5"/>
        <v>0.10182276527885026</v>
      </c>
      <c r="M38" s="5">
        <f t="shared" si="6"/>
        <v>5.794308680287432E-3</v>
      </c>
      <c r="N38" s="8">
        <f>(F38-H38)/constanten!$C$6</f>
        <v>9.5744290101009419E-2</v>
      </c>
      <c r="O38" s="8">
        <f>(G38-I38)/constanten!$C$7</f>
        <v>5.4534535795586368E-3</v>
      </c>
      <c r="U38">
        <f>IF(J37&gt;K37,IF(constanten!$C$6&gt;constanten!$C$11,constanten!$C$11,constanten!$C$6),IF(constanten!$C$7&gt;constanten!$C$11,0,constanten!$C$11-constanten!$C$7))</f>
        <v>10000</v>
      </c>
      <c r="V38">
        <f>IF(J37&lt;K37,IF(constanten!$C$7&gt;constanten!$C$11,constanten!$C$11,constanten!$C$7),IF(constanten!$C$6&gt;constanten!$C$11,0,constanten!$C$11-constanten!$C$6))</f>
        <v>0</v>
      </c>
      <c r="W38">
        <f>MIN(constanten!$C$6,constanten!$C$11*(H37/($H37+$I37)))</f>
        <v>8145.8212223080218</v>
      </c>
      <c r="X38">
        <f>MAX(constanten!$C$11-W38,constanten!$C$11*(I37/($H37+$I37)))</f>
        <v>1854.1787776919782</v>
      </c>
      <c r="Y38">
        <f>MIN(constanten!$C$6,constanten!$C$11*(J37*constanten!$C$6)/($J37*constanten!$C$6+$K37*constanten!$C$7))</f>
        <v>2025.9160389430615</v>
      </c>
      <c r="Z38">
        <f>MAX(constanten!$C$11-Y38,constanten!$C$11*(K37*constanten!$C$7)/($J37*constanten!$C$6+$K37*constanten!$C$7))</f>
        <v>7974.0839610569383</v>
      </c>
    </row>
    <row r="39" spans="1:26">
      <c r="A39">
        <f t="shared" si="8"/>
        <v>28</v>
      </c>
      <c r="B39" s="6">
        <f>MAX(0,constanten!$C$6*(constanten!$D$6+constanten!$C$16*L38))</f>
        <v>4770.8357555383964</v>
      </c>
      <c r="C39" s="6">
        <f>MAX(0,constanten!$C$7*(constanten!$D$7+constanten!$C$16*M38))</f>
        <v>18829.164244461601</v>
      </c>
      <c r="D39" s="5">
        <f>B39/constanten!$C$6</f>
        <v>5.9635446944229953E-2</v>
      </c>
      <c r="E39" s="5">
        <f>C39/constanten!$C$7</f>
        <v>5.8841138263942501E-2</v>
      </c>
      <c r="F39" s="2">
        <f>IF(constanten!$C$12=1,analyse!U39,IF(constanten!$C$12=2,W39,IF(constanten!$C$12=3,Y39,NaN)))</f>
        <v>8167.9124785883268</v>
      </c>
      <c r="G39" s="2">
        <f>IF(constanten!$C$12=1,analyse!V39,IF(constanten!$C$12=2,X39,IF(constanten!$C$12=3,Z39,NaN)))</f>
        <v>1832.0875214116732</v>
      </c>
      <c r="H39" s="2">
        <f>B39*F39/constanten!$C$6</f>
        <v>487.09711126196794</v>
      </c>
      <c r="I39" s="2">
        <f>C39*G39/constanten!$C$7</f>
        <v>107.80211515902798</v>
      </c>
      <c r="J39" s="3">
        <f t="shared" si="7"/>
        <v>5.9635446944229953E-2</v>
      </c>
      <c r="K39" s="3">
        <f t="shared" si="1"/>
        <v>5.8841138263942501E-2</v>
      </c>
      <c r="L39" s="5">
        <f t="shared" si="5"/>
        <v>0.10209890598235408</v>
      </c>
      <c r="M39" s="5">
        <f t="shared" si="6"/>
        <v>5.7252735044114782E-3</v>
      </c>
      <c r="N39" s="8">
        <f>(F39-H39)/constanten!$C$6</f>
        <v>9.6010192091579488E-2</v>
      </c>
      <c r="O39" s="8">
        <f>(G39-I39)/constanten!$C$7</f>
        <v>5.3883918945395156E-3</v>
      </c>
      <c r="U39">
        <f>IF(J38&gt;K38,IF(constanten!$C$6&gt;constanten!$C$11,constanten!$C$11,constanten!$C$6),IF(constanten!$C$7&gt;constanten!$C$11,0,constanten!$C$11-constanten!$C$7))</f>
        <v>10000</v>
      </c>
      <c r="V39">
        <f>IF(J38&lt;K38,IF(constanten!$C$7&gt;constanten!$C$11,constanten!$C$11,constanten!$C$7),IF(constanten!$C$6&gt;constanten!$C$11,0,constanten!$C$11-constanten!$C$6))</f>
        <v>0</v>
      </c>
      <c r="W39">
        <f>MIN(constanten!$C$6,constanten!$C$11*(H38/($H38+$I38)))</f>
        <v>8167.9124785883268</v>
      </c>
      <c r="X39">
        <f>MAX(constanten!$C$11-W39,constanten!$C$11*(I38/($H38+$I38)))</f>
        <v>1832.0875214116732</v>
      </c>
      <c r="Y39">
        <f>MIN(constanten!$C$6,constanten!$C$11*(J38*constanten!$C$6)/($J38*constanten!$C$6+$K38*constanten!$C$7))</f>
        <v>2023.6143210628613</v>
      </c>
      <c r="Z39">
        <f>MAX(constanten!$C$11-Y39,constanten!$C$11*(K38*constanten!$C$7)/($J38*constanten!$C$6+$K38*constanten!$C$7))</f>
        <v>7976.3856789371384</v>
      </c>
    </row>
    <row r="40" spans="1:26">
      <c r="A40">
        <f t="shared" si="8"/>
        <v>29</v>
      </c>
      <c r="B40" s="6">
        <f>MAX(0,constanten!$C$6*(constanten!$D$6+constanten!$C$16*L39))</f>
        <v>4766.4175042823344</v>
      </c>
      <c r="C40" s="6">
        <f>MAX(0,constanten!$C$7*(constanten!$D$7+constanten!$C$16*M39))</f>
        <v>18833.582495717663</v>
      </c>
      <c r="D40" s="5">
        <f>B40/constanten!$C$6</f>
        <v>5.9580218803529178E-2</v>
      </c>
      <c r="E40" s="5">
        <f>C40/constanten!$C$7</f>
        <v>5.8854945299117695E-2</v>
      </c>
      <c r="F40" s="2">
        <f>IF(constanten!$C$12=1,analyse!U40,IF(constanten!$C$12=2,W40,IF(constanten!$C$12=3,Y40,NaN)))</f>
        <v>8187.8928334201773</v>
      </c>
      <c r="G40" s="2">
        <f>IF(constanten!$C$12=1,analyse!V40,IF(constanten!$C$12=2,X40,IF(constanten!$C$12=3,Z40,NaN)))</f>
        <v>1812.1071665798236</v>
      </c>
      <c r="H40" s="2">
        <f>B40*F40/constanten!$C$6</f>
        <v>487.83644655502269</v>
      </c>
      <c r="I40" s="2">
        <f>C40*G40/constanten!$C$7</f>
        <v>106.65146816519469</v>
      </c>
      <c r="J40" s="3">
        <f t="shared" si="7"/>
        <v>5.9580218803529185E-2</v>
      </c>
      <c r="K40" s="3">
        <f t="shared" si="1"/>
        <v>5.8854945299117702E-2</v>
      </c>
      <c r="L40" s="5">
        <f t="shared" si="5"/>
        <v>0.10234866041775222</v>
      </c>
      <c r="M40" s="5">
        <f t="shared" si="6"/>
        <v>5.6628348955619495E-3</v>
      </c>
      <c r="N40" s="8">
        <f>(F40-H40)/constanten!$C$6</f>
        <v>9.6250704835814424E-2</v>
      </c>
      <c r="O40" s="8">
        <f>(G40-I40)/constanten!$C$7</f>
        <v>5.329549057545715E-3</v>
      </c>
      <c r="U40">
        <f>IF(J39&gt;K39,IF(constanten!$C$6&gt;constanten!$C$11,constanten!$C$11,constanten!$C$6),IF(constanten!$C$7&gt;constanten!$C$11,0,constanten!$C$11-constanten!$C$7))</f>
        <v>10000</v>
      </c>
      <c r="V40">
        <f>IF(J39&lt;K39,IF(constanten!$C$7&gt;constanten!$C$11,constanten!$C$11,constanten!$C$7),IF(constanten!$C$6&gt;constanten!$C$11,0,constanten!$C$11-constanten!$C$6))</f>
        <v>0</v>
      </c>
      <c r="W40">
        <f>MIN(constanten!$C$6,constanten!$C$11*(H39/($H39+$I39)))</f>
        <v>8187.8928334201773</v>
      </c>
      <c r="X40">
        <f>MAX(constanten!$C$11-W40,constanten!$C$11*(I39/($H39+$I39)))</f>
        <v>1812.1071665798236</v>
      </c>
      <c r="Y40">
        <f>MIN(constanten!$C$6,constanten!$C$11*(J39*constanten!$C$6)/($J39*constanten!$C$6+$K39*constanten!$C$7))</f>
        <v>2021.5405743806768</v>
      </c>
      <c r="Z40">
        <f>MAX(constanten!$C$11-Y40,constanten!$C$11*(K39*constanten!$C$7)/($J39*constanten!$C$6+$K39*constanten!$C$7))</f>
        <v>7978.4594256193241</v>
      </c>
    </row>
    <row r="41" spans="1:26">
      <c r="A41">
        <f t="shared" si="8"/>
        <v>30</v>
      </c>
      <c r="B41" s="6">
        <f>MAX(0,constanten!$C$6*(constanten!$D$6+constanten!$C$16*L40))</f>
        <v>4762.4214333159644</v>
      </c>
      <c r="C41" s="6">
        <f>MAX(0,constanten!$C$7*(constanten!$D$7+constanten!$C$16*M40))</f>
        <v>18837.578566684035</v>
      </c>
      <c r="D41" s="5">
        <f>B41/constanten!$C$6</f>
        <v>5.9530267916449553E-2</v>
      </c>
      <c r="E41" s="5">
        <f>C41/constanten!$C$7</f>
        <v>5.8867433020887608E-2</v>
      </c>
      <c r="F41" s="2">
        <f>IF(constanten!$C$12=1,analyse!U41,IF(constanten!$C$12=2,W41,IF(constanten!$C$12=3,Y41,NaN)))</f>
        <v>8205.9943436295453</v>
      </c>
      <c r="G41" s="2">
        <f>IF(constanten!$C$12=1,analyse!V41,IF(constanten!$C$12=2,X41,IF(constanten!$C$12=3,Z41,NaN)))</f>
        <v>1794.0056563704552</v>
      </c>
      <c r="H41" s="2">
        <f>B41*F41/constanten!$C$6</f>
        <v>488.50504179713641</v>
      </c>
      <c r="I41" s="2">
        <f>C41*G41/constanten!$C$7</f>
        <v>105.60850781548127</v>
      </c>
      <c r="J41" s="3">
        <f t="shared" si="7"/>
        <v>5.9530267916449553E-2</v>
      </c>
      <c r="K41" s="3">
        <f t="shared" si="1"/>
        <v>5.8867433020887601E-2</v>
      </c>
      <c r="L41" s="5">
        <f t="shared" si="5"/>
        <v>0.10257492929536931</v>
      </c>
      <c r="M41" s="5">
        <f t="shared" si="6"/>
        <v>5.6062676761576722E-3</v>
      </c>
      <c r="N41" s="8">
        <f>(F41-H41)/constanten!$C$6</f>
        <v>9.6468616272905108E-2</v>
      </c>
      <c r="O41" s="8">
        <f>(G41-I41)/constanten!$C$7</f>
        <v>5.2762410892342937E-3</v>
      </c>
      <c r="U41">
        <f>IF(J40&gt;K40,IF(constanten!$C$6&gt;constanten!$C$11,constanten!$C$11,constanten!$C$6),IF(constanten!$C$7&gt;constanten!$C$11,0,constanten!$C$11-constanten!$C$7))</f>
        <v>10000</v>
      </c>
      <c r="V41">
        <f>IF(J40&lt;K40,IF(constanten!$C$7&gt;constanten!$C$11,constanten!$C$11,constanten!$C$7),IF(constanten!$C$6&gt;constanten!$C$11,0,constanten!$C$11-constanten!$C$6))</f>
        <v>0</v>
      </c>
      <c r="W41">
        <f>MIN(constanten!$C$6,constanten!$C$11*(H40/($H40+$I40)))</f>
        <v>8205.9943436295453</v>
      </c>
      <c r="X41">
        <f>MAX(constanten!$C$11-W41,constanten!$C$11*(I40/($H40+$I40)))</f>
        <v>1794.0056563704552</v>
      </c>
      <c r="Y41">
        <f>MIN(constanten!$C$6,constanten!$C$11*(J40*constanten!$C$6)/($J40*constanten!$C$6+$K40*constanten!$C$7))</f>
        <v>2019.6684340179386</v>
      </c>
      <c r="Z41">
        <f>MAX(constanten!$C$11-Y41,constanten!$C$11*(K40*constanten!$C$7)/($J40*constanten!$C$6+$K40*constanten!$C$7))</f>
        <v>7980.3315659820619</v>
      </c>
    </row>
    <row r="42" spans="1:26">
      <c r="A42">
        <f t="shared" si="8"/>
        <v>31</v>
      </c>
      <c r="B42" s="6">
        <f>MAX(0,constanten!$C$6*(constanten!$D$6+constanten!$C$16*L41))</f>
        <v>4758.8011312740909</v>
      </c>
      <c r="C42" s="6">
        <f>MAX(0,constanten!$C$7*(constanten!$D$7+constanten!$C$16*M41))</f>
        <v>18841.198868725907</v>
      </c>
      <c r="D42" s="5">
        <f>B42/constanten!$C$6</f>
        <v>5.9485014140926135E-2</v>
      </c>
      <c r="E42" s="5">
        <f>C42/constanten!$C$7</f>
        <v>5.8878746464768462E-2</v>
      </c>
      <c r="F42" s="2">
        <f>IF(constanten!$C$12=1,analyse!U42,IF(constanten!$C$12=2,W42,IF(constanten!$C$12=3,Y42,NaN)))</f>
        <v>8222.4187971416977</v>
      </c>
      <c r="G42" s="2">
        <f>IF(constanten!$C$12=1,analyse!V42,IF(constanten!$C$12=2,X42,IF(constanten!$C$12=3,Z42,NaN)))</f>
        <v>1777.5812028583025</v>
      </c>
      <c r="H42" s="2">
        <f>B42*F42/constanten!$C$6</f>
        <v>489.11069842059072</v>
      </c>
      <c r="I42" s="2">
        <f>C42*G42/constanten!$C$7</f>
        <v>104.66175296363215</v>
      </c>
      <c r="J42" s="3">
        <f t="shared" si="7"/>
        <v>5.9485014140926135E-2</v>
      </c>
      <c r="K42" s="3">
        <f t="shared" si="1"/>
        <v>5.8878746464768462E-2</v>
      </c>
      <c r="L42" s="5">
        <f t="shared" si="5"/>
        <v>0.10278023496427122</v>
      </c>
      <c r="M42" s="5">
        <f t="shared" si="6"/>
        <v>5.5549412589321959E-3</v>
      </c>
      <c r="N42" s="8">
        <f>(F42-H42)/constanten!$C$6</f>
        <v>9.6666351234013834E-2</v>
      </c>
      <c r="O42" s="8">
        <f>(G42-I42)/constanten!$C$7</f>
        <v>5.2278732809208448E-3</v>
      </c>
      <c r="U42">
        <f>IF(J41&gt;K41,IF(constanten!$C$6&gt;constanten!$C$11,constanten!$C$11,constanten!$C$6),IF(constanten!$C$7&gt;constanten!$C$11,0,constanten!$C$11-constanten!$C$7))</f>
        <v>10000</v>
      </c>
      <c r="V42">
        <f>IF(J41&lt;K41,IF(constanten!$C$7&gt;constanten!$C$11,constanten!$C$11,constanten!$C$7),IF(constanten!$C$6&gt;constanten!$C$11,0,constanten!$C$11-constanten!$C$6))</f>
        <v>0</v>
      </c>
      <c r="W42">
        <f>MIN(constanten!$C$6,constanten!$C$11*(H41/($H41+$I41)))</f>
        <v>8222.4187971416977</v>
      </c>
      <c r="X42">
        <f>MAX(constanten!$C$11-W42,constanten!$C$11*(I41/($H41+$I41)))</f>
        <v>1777.5812028583025</v>
      </c>
      <c r="Y42">
        <f>MIN(constanten!$C$6,constanten!$C$11*(J41*constanten!$C$6)/($J41*constanten!$C$6+$K41*constanten!$C$7))</f>
        <v>2017.9751836084597</v>
      </c>
      <c r="Z42">
        <f>MAX(constanten!$C$11-Y42,constanten!$C$11*(K41*constanten!$C$7)/($J41*constanten!$C$6+$K41*constanten!$C$7))</f>
        <v>7982.0248163915403</v>
      </c>
    </row>
    <row r="43" spans="1:26">
      <c r="A43">
        <f t="shared" si="8"/>
        <v>32</v>
      </c>
      <c r="B43" s="6">
        <f>MAX(0,constanten!$C$6*(constanten!$D$6+constanten!$C$16*L42))</f>
        <v>4755.516240571661</v>
      </c>
      <c r="C43" s="6">
        <f>MAX(0,constanten!$C$7*(constanten!$D$7+constanten!$C$16*M42))</f>
        <v>18844.483759428338</v>
      </c>
      <c r="D43" s="5">
        <f>B43/constanten!$C$6</f>
        <v>5.9443953007145764E-2</v>
      </c>
      <c r="E43" s="5">
        <f>C43/constanten!$C$7</f>
        <v>5.8889011748213559E-2</v>
      </c>
      <c r="F43" s="2">
        <f>IF(constanten!$C$12=1,analyse!U43,IF(constanten!$C$12=2,W43,IF(constanten!$C$12=3,Y43,NaN)))</f>
        <v>8237.3423906811258</v>
      </c>
      <c r="G43" s="2">
        <f>IF(constanten!$C$12=1,analyse!V43,IF(constanten!$C$12=2,X43,IF(constanten!$C$12=3,Z43,NaN)))</f>
        <v>1762.6576093188742</v>
      </c>
      <c r="H43" s="2">
        <f>B43*F43/constanten!$C$6</f>
        <v>489.66019397541862</v>
      </c>
      <c r="I43" s="2">
        <f>C43*G43/constanten!$C$7</f>
        <v>103.80116466325721</v>
      </c>
      <c r="J43" s="3">
        <f t="shared" si="7"/>
        <v>5.9443953007145771E-2</v>
      </c>
      <c r="K43" s="3">
        <f t="shared" si="1"/>
        <v>5.8889011748213559E-2</v>
      </c>
      <c r="L43" s="5">
        <f t="shared" si="5"/>
        <v>0.10296677988351409</v>
      </c>
      <c r="M43" s="5">
        <f t="shared" si="6"/>
        <v>5.5083050291214819E-3</v>
      </c>
      <c r="N43" s="8">
        <f>(F43-H43)/constanten!$C$6</f>
        <v>9.6846027458821343E-2</v>
      </c>
      <c r="O43" s="8">
        <f>(G43-I43)/constanten!$C$7</f>
        <v>5.1839263895488031E-3</v>
      </c>
      <c r="U43">
        <f>IF(J42&gt;K42,IF(constanten!$C$6&gt;constanten!$C$11,constanten!$C$11,constanten!$C$6),IF(constanten!$C$7&gt;constanten!$C$11,0,constanten!$C$11-constanten!$C$7))</f>
        <v>10000</v>
      </c>
      <c r="V43">
        <f>IF(J42&lt;K42,IF(constanten!$C$7&gt;constanten!$C$11,constanten!$C$11,constanten!$C$7),IF(constanten!$C$6&gt;constanten!$C$11,0,constanten!$C$11-constanten!$C$6))</f>
        <v>0</v>
      </c>
      <c r="W43">
        <f>MIN(constanten!$C$6,constanten!$C$11*(H42/($H42+$I42)))</f>
        <v>8237.3423906811258</v>
      </c>
      <c r="X43">
        <f>MAX(constanten!$C$11-W43,constanten!$C$11*(I42/($H42+$I42)))</f>
        <v>1762.6576093188742</v>
      </c>
      <c r="Y43">
        <f>MIN(constanten!$C$6,constanten!$C$11*(J42*constanten!$C$6)/($J42*constanten!$C$6+$K42*constanten!$C$7))</f>
        <v>2016.44115731953</v>
      </c>
      <c r="Z43">
        <f>MAX(constanten!$C$11-Y43,constanten!$C$11*(K42*constanten!$C$7)/($J42*constanten!$C$6+$K42*constanten!$C$7))</f>
        <v>7983.5588426804698</v>
      </c>
    </row>
    <row r="44" spans="1:26">
      <c r="A44">
        <f t="shared" si="8"/>
        <v>33</v>
      </c>
      <c r="B44" s="6">
        <f>MAX(0,constanten!$C$6*(constanten!$D$6+constanten!$C$16*L43))</f>
        <v>4752.5315218637743</v>
      </c>
      <c r="C44" s="6">
        <f>MAX(0,constanten!$C$7*(constanten!$D$7+constanten!$C$16*M43))</f>
        <v>18847.468478136223</v>
      </c>
      <c r="D44" s="5">
        <f>B44/constanten!$C$6</f>
        <v>5.9406644023297178E-2</v>
      </c>
      <c r="E44" s="5">
        <f>C44/constanten!$C$7</f>
        <v>5.8898338994175695E-2</v>
      </c>
      <c r="F44" s="2">
        <f>IF(constanten!$C$12=1,analyse!U44,IF(constanten!$C$12=2,W44,IF(constanten!$C$12=3,Y44,NaN)))</f>
        <v>8250.9195729042276</v>
      </c>
      <c r="G44" s="2">
        <f>IF(constanten!$C$12=1,analyse!V44,IF(constanten!$C$12=2,X44,IF(constanten!$C$12=3,Z44,NaN)))</f>
        <v>1749.0804270957724</v>
      </c>
      <c r="H44" s="2">
        <f>B44*F44/constanten!$C$6</f>
        <v>490.15944193237664</v>
      </c>
      <c r="I44" s="2">
        <f>C44*G44/constanten!$C$7</f>
        <v>103.01793192316441</v>
      </c>
      <c r="J44" s="3">
        <f t="shared" si="7"/>
        <v>5.9406644023297178E-2</v>
      </c>
      <c r="K44" s="3">
        <f t="shared" si="1"/>
        <v>5.8898338994175695E-2</v>
      </c>
      <c r="L44" s="5">
        <f t="shared" si="5"/>
        <v>0.10313649466130284</v>
      </c>
      <c r="M44" s="5">
        <f t="shared" si="6"/>
        <v>5.4658763346742889E-3</v>
      </c>
      <c r="N44" s="8">
        <f>(F44-H44)/constanten!$C$6</f>
        <v>9.7009501637148138E-2</v>
      </c>
      <c r="O44" s="8">
        <f>(G44-I44)/constanten!$C$7</f>
        <v>5.1439452974144E-3</v>
      </c>
      <c r="U44">
        <f>IF(J43&gt;K43,IF(constanten!$C$6&gt;constanten!$C$11,constanten!$C$11,constanten!$C$6),IF(constanten!$C$7&gt;constanten!$C$11,0,constanten!$C$11-constanten!$C$7))</f>
        <v>10000</v>
      </c>
      <c r="V44">
        <f>IF(J43&lt;K43,IF(constanten!$C$7&gt;constanten!$C$11,constanten!$C$11,constanten!$C$7),IF(constanten!$C$6&gt;constanten!$C$11,0,constanten!$C$11-constanten!$C$6))</f>
        <v>0</v>
      </c>
      <c r="W44">
        <f>MIN(constanten!$C$6,constanten!$C$11*(H43/($H43+$I43)))</f>
        <v>8250.9195729042276</v>
      </c>
      <c r="X44">
        <f>MAX(constanten!$C$11-W44,constanten!$C$11*(I43/($H43+$I43)))</f>
        <v>1749.0804270957724</v>
      </c>
      <c r="Y44">
        <f>MIN(constanten!$C$6,constanten!$C$11*(J43*constanten!$C$6)/($J43*constanten!$C$6+$K43*constanten!$C$7))</f>
        <v>2015.0492544795179</v>
      </c>
      <c r="Z44">
        <f>MAX(constanten!$C$11-Y44,constanten!$C$11*(K43*constanten!$C$7)/($J43*constanten!$C$6+$K43*constanten!$C$7))</f>
        <v>7984.9507455204821</v>
      </c>
    </row>
    <row r="45" spans="1:26">
      <c r="A45">
        <f t="shared" si="8"/>
        <v>34</v>
      </c>
      <c r="B45" s="6">
        <f>MAX(0,constanten!$C$6*(constanten!$D$6+constanten!$C$16*L44))</f>
        <v>4749.8160854191547</v>
      </c>
      <c r="C45" s="6">
        <f>MAX(0,constanten!$C$7*(constanten!$D$7+constanten!$C$16*M44))</f>
        <v>18850.183914580844</v>
      </c>
      <c r="D45" s="5">
        <f>B45/constanten!$C$6</f>
        <v>5.9372701067739432E-2</v>
      </c>
      <c r="E45" s="5">
        <f>C45/constanten!$C$7</f>
        <v>5.890682473306514E-2</v>
      </c>
      <c r="F45" s="2">
        <f>IF(constanten!$C$12=1,analyse!U45,IF(constanten!$C$12=2,W45,IF(constanten!$C$12=3,Y45,NaN)))</f>
        <v>8263.286219877753</v>
      </c>
      <c r="G45" s="2">
        <f>IF(constanten!$C$12=1,analyse!V45,IF(constanten!$C$12=2,X45,IF(constanten!$C$12=3,Z45,NaN)))</f>
        <v>1736.713780122247</v>
      </c>
      <c r="H45" s="2">
        <f>B45*F45/constanten!$C$6</f>
        <v>490.61362256997239</v>
      </c>
      <c r="I45" s="2">
        <f>C45*G45/constanten!$C$7</f>
        <v>102.30429425716022</v>
      </c>
      <c r="J45" s="3">
        <f t="shared" si="7"/>
        <v>5.9372701067739432E-2</v>
      </c>
      <c r="K45" s="3">
        <f t="shared" si="1"/>
        <v>5.8906824733065133E-2</v>
      </c>
      <c r="L45" s="5">
        <f t="shared" si="5"/>
        <v>0.1032910777484719</v>
      </c>
      <c r="M45" s="5">
        <f t="shared" si="6"/>
        <v>5.4272305628820213E-3</v>
      </c>
      <c r="N45" s="8">
        <f>(F45-H45)/constanten!$C$6</f>
        <v>9.7158407466347269E-2</v>
      </c>
      <c r="O45" s="8">
        <f>(G45-I45)/constanten!$C$7</f>
        <v>5.107529643328397E-3</v>
      </c>
      <c r="U45">
        <f>IF(J44&gt;K44,IF(constanten!$C$6&gt;constanten!$C$11,constanten!$C$11,constanten!$C$6),IF(constanten!$C$7&gt;constanten!$C$11,0,constanten!$C$11-constanten!$C$7))</f>
        <v>10000</v>
      </c>
      <c r="V45">
        <f>IF(J44&lt;K44,IF(constanten!$C$7&gt;constanten!$C$11,constanten!$C$11,constanten!$C$7),IF(constanten!$C$6&gt;constanten!$C$11,0,constanten!$C$11-constanten!$C$6))</f>
        <v>0</v>
      </c>
      <c r="W45">
        <f>MIN(constanten!$C$6,constanten!$C$11*(H44/($H44+$I44)))</f>
        <v>8263.286219877753</v>
      </c>
      <c r="X45">
        <f>MAX(constanten!$C$11-W45,constanten!$C$11*(I44/($H44+$I44)))</f>
        <v>1736.713780122247</v>
      </c>
      <c r="Y45">
        <f>MIN(constanten!$C$6,constanten!$C$11*(J44*constanten!$C$6)/($J44*constanten!$C$6+$K44*constanten!$C$7))</f>
        <v>2013.7845431626165</v>
      </c>
      <c r="Z45">
        <f>MAX(constanten!$C$11-Y45,constanten!$C$11*(K44*constanten!$C$7)/($J44*constanten!$C$6+$K44*constanten!$C$7))</f>
        <v>7986.2154568373844</v>
      </c>
    </row>
    <row r="46" spans="1:26">
      <c r="A46">
        <f t="shared" si="8"/>
        <v>35</v>
      </c>
      <c r="B46" s="6">
        <f>MAX(0,constanten!$C$6*(constanten!$D$6+constanten!$C$16*L45))</f>
        <v>4747.34275602445</v>
      </c>
      <c r="C46" s="6">
        <f>MAX(0,constanten!$C$7*(constanten!$D$7+constanten!$C$16*M45))</f>
        <v>18852.657243975551</v>
      </c>
      <c r="D46" s="5">
        <f>B46/constanten!$C$6</f>
        <v>5.9341784450305628E-2</v>
      </c>
      <c r="E46" s="5">
        <f>C46/constanten!$C$7</f>
        <v>5.8914553887423594E-2</v>
      </c>
      <c r="F46" s="2">
        <f>IF(constanten!$C$12=1,analyse!U46,IF(constanten!$C$12=2,W46,IF(constanten!$C$12=3,Y46,NaN)))</f>
        <v>8274.5622732296797</v>
      </c>
      <c r="G46" s="2">
        <f>IF(constanten!$C$12=1,analyse!V46,IF(constanten!$C$12=2,X46,IF(constanten!$C$12=3,Z46,NaN)))</f>
        <v>1725.4377267703217</v>
      </c>
      <c r="H46" s="2">
        <f>B46*F46/constanten!$C$6</f>
        <v>491.02729083862658</v>
      </c>
      <c r="I46" s="2">
        <f>C46*G46/constanten!$C$7</f>
        <v>101.65339393320379</v>
      </c>
      <c r="J46" s="3">
        <f t="shared" si="7"/>
        <v>5.9341784450305628E-2</v>
      </c>
      <c r="K46" s="3">
        <f t="shared" si="1"/>
        <v>5.8914553887423594E-2</v>
      </c>
      <c r="L46" s="5">
        <f t="shared" si="5"/>
        <v>0.103432028415371</v>
      </c>
      <c r="M46" s="5">
        <f t="shared" si="6"/>
        <v>5.3919928961572551E-3</v>
      </c>
      <c r="N46" s="8">
        <f>(F46-H46)/constanten!$C$6</f>
        <v>9.7294187279888159E-2</v>
      </c>
      <c r="O46" s="8">
        <f>(G46-I46)/constanten!$C$7</f>
        <v>5.0743260401159935E-3</v>
      </c>
      <c r="U46">
        <f>IF(J45&gt;K45,IF(constanten!$C$6&gt;constanten!$C$11,constanten!$C$11,constanten!$C$6),IF(constanten!$C$7&gt;constanten!$C$11,0,constanten!$C$11-constanten!$C$7))</f>
        <v>10000</v>
      </c>
      <c r="V46">
        <f>IF(J45&lt;K45,IF(constanten!$C$7&gt;constanten!$C$11,constanten!$C$11,constanten!$C$7),IF(constanten!$C$6&gt;constanten!$C$11,0,constanten!$C$11-constanten!$C$6))</f>
        <v>0</v>
      </c>
      <c r="W46">
        <f>MIN(constanten!$C$6,constanten!$C$11*(H45/($H45+$I45)))</f>
        <v>8274.5622732296797</v>
      </c>
      <c r="X46">
        <f>MAX(constanten!$C$11-W46,constanten!$C$11*(I45/($H45+$I45)))</f>
        <v>1725.4377267703217</v>
      </c>
      <c r="Y46">
        <f>MIN(constanten!$C$6,constanten!$C$11*(J45*constanten!$C$6)/($J45*constanten!$C$6+$K45*constanten!$C$7))</f>
        <v>2012.6339344996422</v>
      </c>
      <c r="Z46">
        <f>MAX(constanten!$C$11-Y46,constanten!$C$11*(K45*constanten!$C$7)/($J45*constanten!$C$6+$K45*constanten!$C$7))</f>
        <v>7987.3660655003578</v>
      </c>
    </row>
    <row r="47" spans="1:26">
      <c r="A47">
        <f t="shared" si="8"/>
        <v>36</v>
      </c>
      <c r="B47" s="6">
        <f>MAX(0,constanten!$C$6*(constanten!$D$6+constanten!$C$16*L46))</f>
        <v>4745.0875453540639</v>
      </c>
      <c r="C47" s="6">
        <f>MAX(0,constanten!$C$7*(constanten!$D$7+constanten!$C$16*M46))</f>
        <v>18854.912454645935</v>
      </c>
      <c r="D47" s="5">
        <f>B47/constanten!$C$6</f>
        <v>5.9313594316925795E-2</v>
      </c>
      <c r="E47" s="5">
        <f>C47/constanten!$C$7</f>
        <v>5.8921601420768549E-2</v>
      </c>
      <c r="F47" s="2">
        <f>IF(constanten!$C$12=1,analyse!U47,IF(constanten!$C$12=2,W47,IF(constanten!$C$12=3,Y47,NaN)))</f>
        <v>8284.8539433617916</v>
      </c>
      <c r="G47" s="2">
        <f>IF(constanten!$C$12=1,analyse!V47,IF(constanten!$C$12=2,X47,IF(constanten!$C$12=3,Z47,NaN)))</f>
        <v>1715.1460566382084</v>
      </c>
      <c r="H47" s="2">
        <f>B47*F47/constanten!$C$6</f>
        <v>491.40446577154427</v>
      </c>
      <c r="I47" s="2">
        <f>C47*G47/constanten!$C$7</f>
        <v>101.05915232763944</v>
      </c>
      <c r="J47" s="3">
        <f t="shared" si="7"/>
        <v>5.9313594316925802E-2</v>
      </c>
      <c r="K47" s="3">
        <f t="shared" si="1"/>
        <v>5.8921601420768549E-2</v>
      </c>
      <c r="L47" s="5">
        <f t="shared" si="5"/>
        <v>0.1035606742920224</v>
      </c>
      <c r="M47" s="5">
        <f t="shared" si="6"/>
        <v>5.3598314269944014E-3</v>
      </c>
      <c r="N47" s="8">
        <f>(F47-H47)/constanten!$C$6</f>
        <v>9.7418118469878093E-2</v>
      </c>
      <c r="O47" s="8">
        <f>(G47-I47)/constanten!$C$7</f>
        <v>5.0440215759705283E-3</v>
      </c>
      <c r="U47">
        <f>IF(J46&gt;K46,IF(constanten!$C$6&gt;constanten!$C$11,constanten!$C$11,constanten!$C$6),IF(constanten!$C$7&gt;constanten!$C$11,0,constanten!$C$11-constanten!$C$7))</f>
        <v>10000</v>
      </c>
      <c r="V47">
        <f>IF(J46&lt;K46,IF(constanten!$C$7&gt;constanten!$C$11,constanten!$C$11,constanten!$C$7),IF(constanten!$C$6&gt;constanten!$C$11,0,constanten!$C$11-constanten!$C$6))</f>
        <v>0</v>
      </c>
      <c r="W47">
        <f>MIN(constanten!$C$6,constanten!$C$11*(H46/($H46+$I46)))</f>
        <v>8284.8539433617916</v>
      </c>
      <c r="X47">
        <f>MAX(constanten!$C$11-W47,constanten!$C$11*(I46/($H46+$I46)))</f>
        <v>1715.1460566382084</v>
      </c>
      <c r="Y47">
        <f>MIN(constanten!$C$6,constanten!$C$11*(J46*constanten!$C$6)/($J46*constanten!$C$6+$K46*constanten!$C$7))</f>
        <v>2011.5859135696821</v>
      </c>
      <c r="Z47">
        <f>MAX(constanten!$C$11-Y47,constanten!$C$11*(K46*constanten!$C$7)/($J46*constanten!$C$6+$K46*constanten!$C$7))</f>
        <v>7988.4140864303181</v>
      </c>
    </row>
    <row r="48" spans="1:26">
      <c r="A48">
        <f t="shared" si="8"/>
        <v>37</v>
      </c>
      <c r="B48" s="6">
        <f>MAX(0,constanten!$C$6*(constanten!$D$6+constanten!$C$16*L47))</f>
        <v>4743.0292113276419</v>
      </c>
      <c r="C48" s="6">
        <f>MAX(0,constanten!$C$7*(constanten!$D$7+constanten!$C$16*M47))</f>
        <v>18856.970788672359</v>
      </c>
      <c r="D48" s="5">
        <f>B48/constanten!$C$6</f>
        <v>5.9287865141595522E-2</v>
      </c>
      <c r="E48" s="5">
        <f>C48/constanten!$C$7</f>
        <v>5.8928033714601119E-2</v>
      </c>
      <c r="F48" s="2">
        <f>IF(constanten!$C$12=1,analyse!U48,IF(constanten!$C$12=2,W48,IF(constanten!$C$12=3,Y48,NaN)))</f>
        <v>8294.2555586472954</v>
      </c>
      <c r="G48" s="2">
        <f>IF(constanten!$C$12=1,analyse!V48,IF(constanten!$C$12=2,X48,IF(constanten!$C$12=3,Z48,NaN)))</f>
        <v>1705.7444413527048</v>
      </c>
      <c r="H48" s="2">
        <f>B48*F48/constanten!$C$6</f>
        <v>491.74870501100992</v>
      </c>
      <c r="I48" s="2">
        <f>C48*G48/constanten!$C$7</f>
        <v>100.51616594852564</v>
      </c>
      <c r="J48" s="3">
        <f t="shared" si="7"/>
        <v>5.9287865141595529E-2</v>
      </c>
      <c r="K48" s="3">
        <f t="shared" si="1"/>
        <v>5.8928033714601119E-2</v>
      </c>
      <c r="L48" s="5">
        <f t="shared" si="5"/>
        <v>0.10367819448309119</v>
      </c>
      <c r="M48" s="5">
        <f t="shared" si="6"/>
        <v>5.3304513792272025E-3</v>
      </c>
      <c r="N48" s="8">
        <f>(F48-H48)/constanten!$C$6</f>
        <v>9.7531335670453564E-2</v>
      </c>
      <c r="O48" s="8">
        <f>(G48-I48)/constanten!$C$7</f>
        <v>5.0163383606380597E-3</v>
      </c>
      <c r="U48">
        <f>IF(J47&gt;K47,IF(constanten!$C$6&gt;constanten!$C$11,constanten!$C$11,constanten!$C$6),IF(constanten!$C$7&gt;constanten!$C$11,0,constanten!$C$11-constanten!$C$7))</f>
        <v>10000</v>
      </c>
      <c r="V48">
        <f>IF(J47&lt;K47,IF(constanten!$C$7&gt;constanten!$C$11,constanten!$C$11,constanten!$C$7),IF(constanten!$C$6&gt;constanten!$C$11,0,constanten!$C$11-constanten!$C$6))</f>
        <v>0</v>
      </c>
      <c r="W48">
        <f>MIN(constanten!$C$6,constanten!$C$11*(H47/($H47+$I47)))</f>
        <v>8294.2555586472954</v>
      </c>
      <c r="X48">
        <f>MAX(constanten!$C$11-W48,constanten!$C$11*(I47/($H47+$I47)))</f>
        <v>1705.7444413527048</v>
      </c>
      <c r="Y48">
        <f>MIN(constanten!$C$6,constanten!$C$11*(J47*constanten!$C$6)/($J47*constanten!$C$6+$K47*constanten!$C$7))</f>
        <v>2010.6303158279932</v>
      </c>
      <c r="Z48">
        <f>MAX(constanten!$C$11-Y48,constanten!$C$11*(K47*constanten!$C$7)/($J47*constanten!$C$6+$K47*constanten!$C$7))</f>
        <v>7989.3696841720066</v>
      </c>
    </row>
    <row r="49" spans="1:26">
      <c r="A49">
        <f t="shared" si="8"/>
        <v>38</v>
      </c>
      <c r="B49" s="6">
        <f>MAX(0,constanten!$C$6*(constanten!$D$6+constanten!$C$16*L48))</f>
        <v>4741.1488882705407</v>
      </c>
      <c r="C49" s="6">
        <f>MAX(0,constanten!$C$7*(constanten!$D$7+constanten!$C$16*M48))</f>
        <v>18858.851111729458</v>
      </c>
      <c r="D49" s="5">
        <f>B49/constanten!$C$6</f>
        <v>5.9264361103381756E-2</v>
      </c>
      <c r="E49" s="5">
        <f>C49/constanten!$C$7</f>
        <v>5.8933909724154555E-2</v>
      </c>
      <c r="F49" s="2">
        <f>IF(constanten!$C$12=1,analyse!U49,IF(constanten!$C$12=2,W49,IF(constanten!$C$12=3,Y49,NaN)))</f>
        <v>8302.8511249421535</v>
      </c>
      <c r="G49" s="2">
        <f>IF(constanten!$C$12=1,analyse!V49,IF(constanten!$C$12=2,X49,IF(constanten!$C$12=3,Z49,NaN)))</f>
        <v>1697.1488750578465</v>
      </c>
      <c r="H49" s="2">
        <f>B49*F49/constanten!$C$6</f>
        <v>492.06316725619126</v>
      </c>
      <c r="I49" s="2">
        <f>C49*G49/constanten!$C$7</f>
        <v>100.01961859110958</v>
      </c>
      <c r="J49" s="3">
        <f t="shared" si="7"/>
        <v>5.9264361103381763E-2</v>
      </c>
      <c r="K49" s="3">
        <f t="shared" si="1"/>
        <v>5.8933909724154555E-2</v>
      </c>
      <c r="L49" s="5">
        <f t="shared" si="5"/>
        <v>0.10378563906177692</v>
      </c>
      <c r="M49" s="5">
        <f t="shared" si="6"/>
        <v>5.3035902345557702E-3</v>
      </c>
      <c r="N49" s="8">
        <f>(F49-H49)/constanten!$C$6</f>
        <v>9.7634849471074522E-2</v>
      </c>
      <c r="O49" s="8">
        <f>(G49-I49)/constanten!$C$7</f>
        <v>4.9910289264585529E-3</v>
      </c>
      <c r="U49">
        <f>IF(J48&gt;K48,IF(constanten!$C$6&gt;constanten!$C$11,constanten!$C$11,constanten!$C$6),IF(constanten!$C$7&gt;constanten!$C$11,0,constanten!$C$11-constanten!$C$7))</f>
        <v>10000</v>
      </c>
      <c r="V49">
        <f>IF(J48&lt;K48,IF(constanten!$C$7&gt;constanten!$C$11,constanten!$C$11,constanten!$C$7),IF(constanten!$C$6&gt;constanten!$C$11,0,constanten!$C$11-constanten!$C$6))</f>
        <v>0</v>
      </c>
      <c r="W49">
        <f>MIN(constanten!$C$6,constanten!$C$11*(H48/($H48+$I48)))</f>
        <v>8302.8511249421535</v>
      </c>
      <c r="X49">
        <f>MAX(constanten!$C$11-W49,constanten!$C$11*(I48/($H48+$I48)))</f>
        <v>1697.1488750578465</v>
      </c>
      <c r="Y49">
        <f>MIN(constanten!$C$6,constanten!$C$11*(J48*constanten!$C$6)/($J48*constanten!$C$6+$K48*constanten!$C$7))</f>
        <v>2009.758140393069</v>
      </c>
      <c r="Z49">
        <f>MAX(constanten!$C$11-Y49,constanten!$C$11*(K48*constanten!$C$7)/($J48*constanten!$C$6+$K48*constanten!$C$7))</f>
        <v>7990.241859606931</v>
      </c>
    </row>
    <row r="50" spans="1:26">
      <c r="A50">
        <f t="shared" si="8"/>
        <v>39</v>
      </c>
      <c r="B50" s="6">
        <f>MAX(0,constanten!$C$6*(constanten!$D$6+constanten!$C$16*L49))</f>
        <v>4739.4297750115693</v>
      </c>
      <c r="C50" s="6">
        <f>MAX(0,constanten!$C$7*(constanten!$D$7+constanten!$C$16*M49))</f>
        <v>18860.570224988431</v>
      </c>
      <c r="D50" s="5">
        <f>B50/constanten!$C$6</f>
        <v>5.9242872187644617E-2</v>
      </c>
      <c r="E50" s="5">
        <f>C50/constanten!$C$7</f>
        <v>5.8939281953088847E-2</v>
      </c>
      <c r="F50" s="2">
        <f>IF(constanten!$C$12=1,analyse!U50,IF(constanten!$C$12=2,W50,IF(constanten!$C$12=3,Y50,NaN)))</f>
        <v>8310.7156468334688</v>
      </c>
      <c r="G50" s="2">
        <f>IF(constanten!$C$12=1,analyse!V50,IF(constanten!$C$12=2,X50,IF(constanten!$C$12=3,Z50,NaN)))</f>
        <v>1689.2843531665319</v>
      </c>
      <c r="H50" s="2">
        <f>B50*F50/constanten!$C$6</f>
        <v>492.35066485321346</v>
      </c>
      <c r="I50" s="2">
        <f>C50*G50/constanten!$C$7</f>
        <v>99.565206790223542</v>
      </c>
      <c r="J50" s="3">
        <f t="shared" si="7"/>
        <v>5.9242872187644617E-2</v>
      </c>
      <c r="K50" s="3">
        <f t="shared" si="1"/>
        <v>5.8939281953088847E-2</v>
      </c>
      <c r="L50" s="5">
        <f t="shared" si="5"/>
        <v>0.10388394558541836</v>
      </c>
      <c r="M50" s="5">
        <f t="shared" si="6"/>
        <v>5.2790136036454122E-3</v>
      </c>
      <c r="N50" s="8">
        <f>(F50-H50)/constanten!$C$6</f>
        <v>9.7729562274753184E-2</v>
      </c>
      <c r="O50" s="8">
        <f>(G50-I50)/constanten!$C$7</f>
        <v>4.9678723324259634E-3</v>
      </c>
      <c r="U50">
        <f>IF(J49&gt;K49,IF(constanten!$C$6&gt;constanten!$C$11,constanten!$C$11,constanten!$C$6),IF(constanten!$C$7&gt;constanten!$C$11,0,constanten!$C$11-constanten!$C$7))</f>
        <v>10000</v>
      </c>
      <c r="V50">
        <f>IF(J49&lt;K49,IF(constanten!$C$7&gt;constanten!$C$11,constanten!$C$11,constanten!$C$7),IF(constanten!$C$6&gt;constanten!$C$11,0,constanten!$C$11-constanten!$C$6))</f>
        <v>0</v>
      </c>
      <c r="W50">
        <f>MIN(constanten!$C$6,constanten!$C$11*(H49/($H49+$I49)))</f>
        <v>8310.7156468334688</v>
      </c>
      <c r="X50">
        <f>MAX(constanten!$C$11-W50,constanten!$C$11*(I49/($H49+$I49)))</f>
        <v>1689.2843531665319</v>
      </c>
      <c r="Y50">
        <f>MIN(constanten!$C$6,constanten!$C$11*(J49*constanten!$C$6)/($J49*constanten!$C$6+$K49*constanten!$C$7))</f>
        <v>2008.9613933349749</v>
      </c>
      <c r="Z50">
        <f>MAX(constanten!$C$11-Y50,constanten!$C$11*(K49*constanten!$C$7)/($J49*constanten!$C$6+$K49*constanten!$C$7))</f>
        <v>7991.0386066650253</v>
      </c>
    </row>
    <row r="51" spans="1:26">
      <c r="A51">
        <f t="shared" si="8"/>
        <v>40</v>
      </c>
      <c r="B51" s="6">
        <f>MAX(0,constanten!$C$6*(constanten!$D$6+constanten!$C$16*L50))</f>
        <v>4737.8568706333062</v>
      </c>
      <c r="C51" s="6">
        <f>MAX(0,constanten!$C$7*(constanten!$D$7+constanten!$C$16*M50))</f>
        <v>18862.143129366694</v>
      </c>
      <c r="D51" s="5">
        <f>B51/constanten!$C$6</f>
        <v>5.9223210882916329E-2</v>
      </c>
      <c r="E51" s="5">
        <f>C51/constanten!$C$7</f>
        <v>5.8944197279270916E-2</v>
      </c>
      <c r="F51" s="2">
        <f>IF(constanten!$C$12=1,analyse!U51,IF(constanten!$C$12=2,W51,IF(constanten!$C$12=3,Y51,NaN)))</f>
        <v>8317.9162519534475</v>
      </c>
      <c r="G51" s="2">
        <f>IF(constanten!$C$12=1,analyse!V51,IF(constanten!$C$12=2,X51,IF(constanten!$C$12=3,Z51,NaN)))</f>
        <v>1682.0837480465539</v>
      </c>
      <c r="H51" s="2">
        <f>B51*F51/constanten!$C$6</f>
        <v>492.61370829587599</v>
      </c>
      <c r="I51" s="2">
        <f>C51*G51/constanten!$C$7</f>
        <v>99.149076285111505</v>
      </c>
      <c r="J51" s="3">
        <f t="shared" si="7"/>
        <v>5.9223210882916329E-2</v>
      </c>
      <c r="K51" s="3">
        <f t="shared" si="1"/>
        <v>5.8944197279270916E-2</v>
      </c>
      <c r="L51" s="5">
        <f t="shared" si="5"/>
        <v>0.1039739531494181</v>
      </c>
      <c r="M51" s="5">
        <f t="shared" si="6"/>
        <v>5.256511712645481E-3</v>
      </c>
      <c r="N51" s="8">
        <f>(F51-H51)/constanten!$C$6</f>
        <v>9.7816281795719648E-2</v>
      </c>
      <c r="O51" s="8">
        <f>(G51-I51)/constanten!$C$7</f>
        <v>4.9466708492545072E-3</v>
      </c>
      <c r="U51">
        <f>IF(J50&gt;K50,IF(constanten!$C$6&gt;constanten!$C$11,constanten!$C$11,constanten!$C$6),IF(constanten!$C$7&gt;constanten!$C$11,0,constanten!$C$11-constanten!$C$7))</f>
        <v>10000</v>
      </c>
      <c r="V51">
        <f>IF(J50&lt;K50,IF(constanten!$C$7&gt;constanten!$C$11,constanten!$C$11,constanten!$C$7),IF(constanten!$C$6&gt;constanten!$C$11,0,constanten!$C$11-constanten!$C$6))</f>
        <v>0</v>
      </c>
      <c r="W51">
        <f>MIN(constanten!$C$6,constanten!$C$11*(H50/($H50+$I50)))</f>
        <v>8317.9162519534475</v>
      </c>
      <c r="X51">
        <f>MAX(constanten!$C$11-W51,constanten!$C$11*(I50/($H50+$I50)))</f>
        <v>1682.0837480465539</v>
      </c>
      <c r="Y51">
        <f>MIN(constanten!$C$6,constanten!$C$11*(J50*constanten!$C$6)/($J50*constanten!$C$6+$K50*constanten!$C$7))</f>
        <v>2008.2329555133767</v>
      </c>
      <c r="Z51">
        <f>MAX(constanten!$C$11-Y51,constanten!$C$11*(K50*constanten!$C$7)/($J50*constanten!$C$6+$K50*constanten!$C$7))</f>
        <v>7991.7670444866235</v>
      </c>
    </row>
    <row r="52" spans="1:26">
      <c r="A52">
        <f t="shared" si="8"/>
        <v>41</v>
      </c>
      <c r="B52" s="6">
        <f>MAX(0,constanten!$C$6*(constanten!$D$6+constanten!$C$16*L51))</f>
        <v>4736.4167496093105</v>
      </c>
      <c r="C52" s="6">
        <f>MAX(0,constanten!$C$7*(constanten!$D$7+constanten!$C$16*M51))</f>
        <v>18863.583250390686</v>
      </c>
      <c r="D52" s="5">
        <f>B52/constanten!$C$6</f>
        <v>5.9205209370116384E-2</v>
      </c>
      <c r="E52" s="5">
        <f>C52/constanten!$C$7</f>
        <v>5.8948697657470892E-2</v>
      </c>
      <c r="F52" s="2">
        <f>IF(constanten!$C$12=1,analyse!U52,IF(constanten!$C$12=2,W52,IF(constanten!$C$12=3,Y52,NaN)))</f>
        <v>8324.5131517468344</v>
      </c>
      <c r="G52" s="2">
        <f>IF(constanten!$C$12=1,analyse!V52,IF(constanten!$C$12=2,X52,IF(constanten!$C$12=3,Z52,NaN)))</f>
        <v>1675.4868482531656</v>
      </c>
      <c r="H52" s="2">
        <f>B52*F52/constanten!$C$6</f>
        <v>492.85454405345871</v>
      </c>
      <c r="I52" s="2">
        <f>C52*G52/constanten!$C$7</f>
        <v>98.767767646744673</v>
      </c>
      <c r="J52" s="3">
        <f t="shared" si="7"/>
        <v>5.9205209370116377E-2</v>
      </c>
      <c r="K52" s="3">
        <f t="shared" si="1"/>
        <v>5.8948697657470892E-2</v>
      </c>
      <c r="L52" s="5">
        <f t="shared" si="5"/>
        <v>0.10405641439683543</v>
      </c>
      <c r="M52" s="5">
        <f t="shared" si="6"/>
        <v>5.2358964007911428E-3</v>
      </c>
      <c r="N52" s="8">
        <f>(F52-H52)/constanten!$C$6</f>
        <v>9.7895732596167198E-2</v>
      </c>
      <c r="O52" s="8">
        <f>(G52-I52)/constanten!$C$7</f>
        <v>4.9272471268950657E-3</v>
      </c>
      <c r="U52">
        <f>IF(J51&gt;K51,IF(constanten!$C$6&gt;constanten!$C$11,constanten!$C$11,constanten!$C$6),IF(constanten!$C$7&gt;constanten!$C$11,0,constanten!$C$11-constanten!$C$7))</f>
        <v>10000</v>
      </c>
      <c r="V52">
        <f>IF(J51&lt;K51,IF(constanten!$C$7&gt;constanten!$C$11,constanten!$C$11,constanten!$C$7),IF(constanten!$C$6&gt;constanten!$C$11,0,constanten!$C$11-constanten!$C$6))</f>
        <v>0</v>
      </c>
      <c r="W52">
        <f>MIN(constanten!$C$6,constanten!$C$11*(H51/($H51+$I51)))</f>
        <v>8324.5131517468344</v>
      </c>
      <c r="X52">
        <f>MAX(constanten!$C$11-W52,constanten!$C$11*(I51/($H51+$I51)))</f>
        <v>1675.4868482531656</v>
      </c>
      <c r="Y52">
        <f>MIN(constanten!$C$6,constanten!$C$11*(J51*constanten!$C$6)/($J51*constanten!$C$6+$K51*constanten!$C$7))</f>
        <v>2007.5664706073333</v>
      </c>
      <c r="Z52">
        <f>MAX(constanten!$C$11-Y52,constanten!$C$11*(K51*constanten!$C$7)/($J51*constanten!$C$6+$K51*constanten!$C$7))</f>
        <v>7992.433529392667</v>
      </c>
    </row>
    <row r="53" spans="1:26">
      <c r="A53">
        <f t="shared" si="8"/>
        <v>42</v>
      </c>
      <c r="B53" s="6">
        <f>MAX(0,constanten!$C$6*(constanten!$D$6+constanten!$C$16*L52))</f>
        <v>4735.0973696506335</v>
      </c>
      <c r="C53" s="6">
        <f>MAX(0,constanten!$C$7*(constanten!$D$7+constanten!$C$16*M52))</f>
        <v>18864.902630349367</v>
      </c>
      <c r="D53" s="5">
        <f>B53/constanten!$C$6</f>
        <v>5.9188717120632915E-2</v>
      </c>
      <c r="E53" s="5">
        <f>C53/constanten!$C$7</f>
        <v>5.8952820719841773E-2</v>
      </c>
      <c r="F53" s="2">
        <f>IF(constanten!$C$12=1,analyse!U53,IF(constanten!$C$12=2,W53,IF(constanten!$C$12=3,Y53,NaN)))</f>
        <v>8330.560465799439</v>
      </c>
      <c r="G53" s="2">
        <f>IF(constanten!$C$12=1,analyse!V53,IF(constanten!$C$12=2,X53,IF(constanten!$C$12=3,Z53,NaN)))</f>
        <v>1669.4395342005614</v>
      </c>
      <c r="H53" s="2">
        <f>B53*F53/constanten!$C$6</f>
        <v>493.07518686653094</v>
      </c>
      <c r="I53" s="2">
        <f>C53*G53/constanten!$C$7</f>
        <v>98.418169562341859</v>
      </c>
      <c r="J53" s="3">
        <f t="shared" si="7"/>
        <v>5.9188717120632915E-2</v>
      </c>
      <c r="K53" s="3">
        <f t="shared" si="1"/>
        <v>5.8952820719841773E-2</v>
      </c>
      <c r="L53" s="5">
        <f t="shared" si="5"/>
        <v>0.10413200582249298</v>
      </c>
      <c r="M53" s="5">
        <f t="shared" si="6"/>
        <v>5.2169985443767551E-3</v>
      </c>
      <c r="N53" s="8">
        <f>(F53-H53)/constanten!$C$6</f>
        <v>9.7968565986661343E-2</v>
      </c>
      <c r="O53" s="8">
        <f>(G53-I53)/constanten!$C$7</f>
        <v>4.9094417644944361E-3</v>
      </c>
      <c r="U53">
        <f>IF(J52&gt;K52,IF(constanten!$C$6&gt;constanten!$C$11,constanten!$C$11,constanten!$C$6),IF(constanten!$C$7&gt;constanten!$C$11,0,constanten!$C$11-constanten!$C$7))</f>
        <v>10000</v>
      </c>
      <c r="V53">
        <f>IF(J52&lt;K52,IF(constanten!$C$7&gt;constanten!$C$11,constanten!$C$11,constanten!$C$7),IF(constanten!$C$6&gt;constanten!$C$11,0,constanten!$C$11-constanten!$C$6))</f>
        <v>0</v>
      </c>
      <c r="W53">
        <f>MIN(constanten!$C$6,constanten!$C$11*(H52/($H52+$I52)))</f>
        <v>8330.560465799439</v>
      </c>
      <c r="X53">
        <f>MAX(constanten!$C$11-W53,constanten!$C$11*(I52/($H52+$I52)))</f>
        <v>1669.4395342005614</v>
      </c>
      <c r="Y53">
        <f>MIN(constanten!$C$6,constanten!$C$11*(J52*constanten!$C$6)/($J52*constanten!$C$6+$K52*constanten!$C$7))</f>
        <v>2006.9562498344537</v>
      </c>
      <c r="Z53">
        <f>MAX(constanten!$C$11-Y53,constanten!$C$11*(K52*constanten!$C$7)/($J52*constanten!$C$6+$K52*constanten!$C$7))</f>
        <v>7993.043750165546</v>
      </c>
    </row>
    <row r="54" spans="1:26">
      <c r="A54">
        <f t="shared" si="8"/>
        <v>43</v>
      </c>
      <c r="B54" s="6">
        <f>MAX(0,constanten!$C$6*(constanten!$D$6+constanten!$C$16*L53))</f>
        <v>4733.887906840112</v>
      </c>
      <c r="C54" s="6">
        <f>MAX(0,constanten!$C$7*(constanten!$D$7+constanten!$C$16*M53))</f>
        <v>18866.112093159889</v>
      </c>
      <c r="D54" s="5">
        <f>B54/constanten!$C$6</f>
        <v>5.9173598835501398E-2</v>
      </c>
      <c r="E54" s="5">
        <f>C54/constanten!$C$7</f>
        <v>5.895660029112465E-2</v>
      </c>
      <c r="F54" s="2">
        <f>IF(constanten!$C$12=1,analyse!U54,IF(constanten!$C$12=2,W54,IF(constanten!$C$12=3,Y54,NaN)))</f>
        <v>8336.1069318421542</v>
      </c>
      <c r="G54" s="2">
        <f>IF(constanten!$C$12=1,analyse!V54,IF(constanten!$C$12=2,X54,IF(constanten!$C$12=3,Z54,NaN)))</f>
        <v>1663.8930681578458</v>
      </c>
      <c r="H54" s="2">
        <f>B54*F54/constanten!$C$6</f>
        <v>493.27744743467002</v>
      </c>
      <c r="I54" s="2">
        <f>C54*G54/constanten!$C$7</f>
        <v>98.097478546555138</v>
      </c>
      <c r="J54" s="3">
        <f t="shared" si="7"/>
        <v>5.9173598835501398E-2</v>
      </c>
      <c r="K54" s="3">
        <f t="shared" si="1"/>
        <v>5.895660029112465E-2</v>
      </c>
      <c r="L54" s="5">
        <f t="shared" si="5"/>
        <v>0.10420133664802693</v>
      </c>
      <c r="M54" s="5">
        <f t="shared" si="6"/>
        <v>5.1996658379932677E-3</v>
      </c>
      <c r="N54" s="8">
        <f>(F54-H54)/constanten!$C$6</f>
        <v>9.8035368555093552E-2</v>
      </c>
      <c r="O54" s="8">
        <f>(G54-I54)/constanten!$C$7</f>
        <v>4.8931112175352835E-3</v>
      </c>
      <c r="U54">
        <f>IF(J53&gt;K53,IF(constanten!$C$6&gt;constanten!$C$11,constanten!$C$11,constanten!$C$6),IF(constanten!$C$7&gt;constanten!$C$11,0,constanten!$C$11-constanten!$C$7))</f>
        <v>10000</v>
      </c>
      <c r="V54">
        <f>IF(J53&lt;K53,IF(constanten!$C$7&gt;constanten!$C$11,constanten!$C$11,constanten!$C$7),IF(constanten!$C$6&gt;constanten!$C$11,0,constanten!$C$11-constanten!$C$6))</f>
        <v>0</v>
      </c>
      <c r="W54">
        <f>MIN(constanten!$C$6,constanten!$C$11*(H53/($H53+$I53)))</f>
        <v>8336.1069318421542</v>
      </c>
      <c r="X54">
        <f>MAX(constanten!$C$11-W54,constanten!$C$11*(I53/($H53+$I53)))</f>
        <v>1663.8930681578458</v>
      </c>
      <c r="Y54">
        <f>MIN(constanten!$C$6,constanten!$C$11*(J53*constanten!$C$6)/($J53*constanten!$C$6+$K53*constanten!$C$7))</f>
        <v>2006.3971905299295</v>
      </c>
      <c r="Z54">
        <f>MAX(constanten!$C$11-Y54,constanten!$C$11*(K53*constanten!$C$7)/($J53*constanten!$C$6+$K53*constanten!$C$7))</f>
        <v>7993.6028094700714</v>
      </c>
    </row>
    <row r="55" spans="1:26">
      <c r="A55">
        <f t="shared" si="8"/>
        <v>44</v>
      </c>
      <c r="B55" s="6">
        <f>MAX(0,constanten!$C$6*(constanten!$D$6+constanten!$C$16*L54))</f>
        <v>4732.778613631569</v>
      </c>
      <c r="C55" s="6">
        <f>MAX(0,constanten!$C$7*(constanten!$D$7+constanten!$C$16*M54))</f>
        <v>18867.22138636843</v>
      </c>
      <c r="D55" s="5">
        <f>B55/constanten!$C$6</f>
        <v>5.9159732670394614E-2</v>
      </c>
      <c r="E55" s="5">
        <f>C55/constanten!$C$7</f>
        <v>5.8960066832401341E-2</v>
      </c>
      <c r="F55" s="2">
        <f>IF(constanten!$C$12=1,analyse!U55,IF(constanten!$C$12=2,W55,IF(constanten!$C$12=3,Y55,NaN)))</f>
        <v>8341.1965195550147</v>
      </c>
      <c r="G55" s="2">
        <f>IF(constanten!$C$12=1,analyse!V55,IF(constanten!$C$12=2,X55,IF(constanten!$C$12=3,Z55,NaN)))</f>
        <v>1658.8034804449853</v>
      </c>
      <c r="H55" s="2">
        <f>B55*F55/constanten!$C$6</f>
        <v>493.46295624810068</v>
      </c>
      <c r="I55" s="2">
        <f>C55*G55/constanten!$C$7</f>
        <v>97.80316406885629</v>
      </c>
      <c r="J55" s="3">
        <f t="shared" si="7"/>
        <v>5.9159732670394621E-2</v>
      </c>
      <c r="K55" s="3">
        <f t="shared" si="1"/>
        <v>5.8960066832401341E-2</v>
      </c>
      <c r="L55" s="5">
        <f t="shared" si="5"/>
        <v>0.10426495649443769</v>
      </c>
      <c r="M55" s="5">
        <f t="shared" si="6"/>
        <v>5.183760876390579E-3</v>
      </c>
      <c r="N55" s="8">
        <f>(F55-H55)/constanten!$C$6</f>
        <v>9.8096669541336431E-2</v>
      </c>
      <c r="O55" s="8">
        <f>(G55-I55)/constanten!$C$7</f>
        <v>4.8781259886754025E-3</v>
      </c>
      <c r="U55">
        <f>IF(J54&gt;K54,IF(constanten!$C$6&gt;constanten!$C$11,constanten!$C$11,constanten!$C$6),IF(constanten!$C$7&gt;constanten!$C$11,0,constanten!$C$11-constanten!$C$7))</f>
        <v>10000</v>
      </c>
      <c r="V55">
        <f>IF(J54&lt;K54,IF(constanten!$C$7&gt;constanten!$C$11,constanten!$C$11,constanten!$C$7),IF(constanten!$C$6&gt;constanten!$C$11,0,constanten!$C$11-constanten!$C$6))</f>
        <v>0</v>
      </c>
      <c r="W55">
        <f>MIN(constanten!$C$6,constanten!$C$11*(H54/($H54+$I54)))</f>
        <v>8341.1965195550147</v>
      </c>
      <c r="X55">
        <f>MAX(constanten!$C$11-W55,constanten!$C$11*(I54/($H54+$I54)))</f>
        <v>1658.8034804449853</v>
      </c>
      <c r="Y55">
        <f>MIN(constanten!$C$6,constanten!$C$11*(J54*constanten!$C$6)/($J54*constanten!$C$6+$K54*constanten!$C$7))</f>
        <v>2005.884706288183</v>
      </c>
      <c r="Z55">
        <f>MAX(constanten!$C$11-Y55,constanten!$C$11*(K54*constanten!$C$7)/($J54*constanten!$C$6+$K54*constanten!$C$7))</f>
        <v>7994.1152937118177</v>
      </c>
    </row>
    <row r="56" spans="1:26">
      <c r="A56">
        <f t="shared" si="8"/>
        <v>45</v>
      </c>
      <c r="B56" s="6">
        <f>MAX(0,constanten!$C$6*(constanten!$D$6+constanten!$C$16*L55))</f>
        <v>4731.7606960889971</v>
      </c>
      <c r="C56" s="6">
        <f>MAX(0,constanten!$C$7*(constanten!$D$7+constanten!$C$16*M55))</f>
        <v>18868.239303911003</v>
      </c>
      <c r="D56" s="5">
        <f>B56/constanten!$C$6</f>
        <v>5.9147008701112461E-2</v>
      </c>
      <c r="E56" s="5">
        <f>C56/constanten!$C$7</f>
        <v>5.8963247824721884E-2</v>
      </c>
      <c r="F56" s="2">
        <f>IF(constanten!$C$12=1,analyse!U56,IF(constanten!$C$12=2,W56,IF(constanten!$C$12=3,Y56,NaN)))</f>
        <v>8345.8689630918234</v>
      </c>
      <c r="G56" s="2">
        <f>IF(constanten!$C$12=1,analyse!V56,IF(constanten!$C$12=2,X56,IF(constanten!$C$12=3,Z56,NaN)))</f>
        <v>1654.1310369081768</v>
      </c>
      <c r="H56" s="2">
        <f>B56*F56/constanten!$C$6</f>
        <v>493.63318417833653</v>
      </c>
      <c r="I56" s="2">
        <f>C56*G56/constanten!$C$7</f>
        <v>97.532938263781006</v>
      </c>
      <c r="J56" s="3">
        <f t="shared" si="7"/>
        <v>5.9147008701112461E-2</v>
      </c>
      <c r="K56" s="3">
        <f t="shared" si="1"/>
        <v>5.8963247824721877E-2</v>
      </c>
      <c r="L56" s="5">
        <f t="shared" si="5"/>
        <v>0.1043233620386478</v>
      </c>
      <c r="M56" s="5">
        <f t="shared" si="6"/>
        <v>5.1691594903380518E-3</v>
      </c>
      <c r="N56" s="8">
        <f>(F56-H56)/constanten!$C$6</f>
        <v>9.8152947236418583E-2</v>
      </c>
      <c r="O56" s="8">
        <f>(G56-I56)/constanten!$C$7</f>
        <v>4.864369058263737E-3</v>
      </c>
      <c r="U56">
        <f>IF(J55&gt;K55,IF(constanten!$C$6&gt;constanten!$C$11,constanten!$C$11,constanten!$C$6),IF(constanten!$C$7&gt;constanten!$C$11,0,constanten!$C$11-constanten!$C$7))</f>
        <v>10000</v>
      </c>
      <c r="V56">
        <f>IF(J55&lt;K55,IF(constanten!$C$7&gt;constanten!$C$11,constanten!$C$11,constanten!$C$7),IF(constanten!$C$6&gt;constanten!$C$11,0,constanten!$C$11-constanten!$C$6))</f>
        <v>0</v>
      </c>
      <c r="W56">
        <f>MIN(constanten!$C$6,constanten!$C$11*(H55/($H55+$I55)))</f>
        <v>8345.8689630918234</v>
      </c>
      <c r="X56">
        <f>MAX(constanten!$C$11-W56,constanten!$C$11*(I55/($H55+$I55)))</f>
        <v>1654.1310369081768</v>
      </c>
      <c r="Y56">
        <f>MIN(constanten!$C$6,constanten!$C$11*(J55*constanten!$C$6)/($J55*constanten!$C$6+$K55*constanten!$C$7))</f>
        <v>2005.4146667930379</v>
      </c>
      <c r="Z56">
        <f>MAX(constanten!$C$11-Y56,constanten!$C$11*(K55*constanten!$C$7)/($J55*constanten!$C$6+$K55*constanten!$C$7))</f>
        <v>7994.5853332069619</v>
      </c>
    </row>
    <row r="57" spans="1:26">
      <c r="A57">
        <f t="shared" si="8"/>
        <v>46</v>
      </c>
      <c r="B57" s="6">
        <f>MAX(0,constanten!$C$6*(constanten!$D$6+constanten!$C$16*L56))</f>
        <v>4730.826207381635</v>
      </c>
      <c r="C57" s="6">
        <f>MAX(0,constanten!$C$7*(constanten!$D$7+constanten!$C$16*M56))</f>
        <v>18869.173792618363</v>
      </c>
      <c r="D57" s="5">
        <f>B57/constanten!$C$6</f>
        <v>5.9135327592270436E-2</v>
      </c>
      <c r="E57" s="5">
        <f>C57/constanten!$C$7</f>
        <v>5.8966168101932386E-2</v>
      </c>
      <c r="F57" s="2">
        <f>IF(constanten!$C$12=1,analyse!U57,IF(constanten!$C$12=2,W57,IF(constanten!$C$12=3,Y57,NaN)))</f>
        <v>8350.1602246612056</v>
      </c>
      <c r="G57" s="2">
        <f>IF(constanten!$C$12=1,analyse!V57,IF(constanten!$C$12=2,X57,IF(constanten!$C$12=3,Z57,NaN)))</f>
        <v>1649.8397753387956</v>
      </c>
      <c r="H57" s="2">
        <f>B57*F57/constanten!$C$6</f>
        <v>493.78946033328685</v>
      </c>
      <c r="I57" s="2">
        <f>C57*G57/constanten!$C$7</f>
        <v>97.284729533881773</v>
      </c>
      <c r="J57" s="3">
        <f t="shared" si="7"/>
        <v>5.9135327592270429E-2</v>
      </c>
      <c r="K57" s="3">
        <f t="shared" si="1"/>
        <v>5.8966168101932379E-2</v>
      </c>
      <c r="L57" s="5">
        <f t="shared" si="5"/>
        <v>0.10437700280826506</v>
      </c>
      <c r="M57" s="5">
        <f t="shared" si="6"/>
        <v>5.1557492979337361E-3</v>
      </c>
      <c r="N57" s="8">
        <f>(F57-H57)/constanten!$C$6</f>
        <v>9.8204634554098988E-2</v>
      </c>
      <c r="O57" s="8">
        <f>(G57-I57)/constanten!$C$7</f>
        <v>4.8517345181403552E-3</v>
      </c>
      <c r="U57">
        <f>IF(J56&gt;K56,IF(constanten!$C$6&gt;constanten!$C$11,constanten!$C$11,constanten!$C$6),IF(constanten!$C$7&gt;constanten!$C$11,0,constanten!$C$11-constanten!$C$7))</f>
        <v>10000</v>
      </c>
      <c r="V57">
        <f>IF(J56&lt;K56,IF(constanten!$C$7&gt;constanten!$C$11,constanten!$C$11,constanten!$C$7),IF(constanten!$C$6&gt;constanten!$C$11,0,constanten!$C$11-constanten!$C$6))</f>
        <v>0</v>
      </c>
      <c r="W57">
        <f>MIN(constanten!$C$6,constanten!$C$11*(H56/($H56+$I56)))</f>
        <v>8350.1602246612056</v>
      </c>
      <c r="X57">
        <f>MAX(constanten!$C$11-W57,constanten!$C$11*(I56/($H56+$I56)))</f>
        <v>1649.8397753387956</v>
      </c>
      <c r="Y57">
        <f>MIN(constanten!$C$6,constanten!$C$11*(J56*constanten!$C$6)/($J56*constanten!$C$6+$K56*constanten!$C$7))</f>
        <v>2004.983345800423</v>
      </c>
      <c r="Z57">
        <f>MAX(constanten!$C$11-Y57,constanten!$C$11*(K56*constanten!$C$7)/($J56*constanten!$C$6+$K56*constanten!$C$7))</f>
        <v>7995.0166541995777</v>
      </c>
    </row>
    <row r="58" spans="1:26">
      <c r="A58">
        <f t="shared" si="8"/>
        <v>47</v>
      </c>
      <c r="B58" s="6">
        <f>MAX(0,constanten!$C$6*(constanten!$D$6+constanten!$C$16*L57))</f>
        <v>4729.9679550677583</v>
      </c>
      <c r="C58" s="6">
        <f>MAX(0,constanten!$C$7*(constanten!$D$7+constanten!$C$16*M57))</f>
        <v>18870.032044932243</v>
      </c>
      <c r="D58" s="5">
        <f>B58/constanten!$C$6</f>
        <v>5.9124599438346977E-2</v>
      </c>
      <c r="E58" s="5">
        <f>C58/constanten!$C$7</f>
        <v>5.8968850140413261E-2</v>
      </c>
      <c r="F58" s="2">
        <f>IF(constanten!$C$12=1,analyse!U58,IF(constanten!$C$12=2,W58,IF(constanten!$C$12=3,Y58,NaN)))</f>
        <v>8354.1028994051594</v>
      </c>
      <c r="G58" s="2">
        <f>IF(constanten!$C$12=1,analyse!V58,IF(constanten!$C$12=2,X58,IF(constanten!$C$12=3,Z58,NaN)))</f>
        <v>1645.8971005948417</v>
      </c>
      <c r="H58" s="2">
        <f>B58*F58/constanten!$C$6</f>
        <v>493.93298759406309</v>
      </c>
      <c r="I58" s="2">
        <f>C58*G58/constanten!$C$7</f>
        <v>97.056659471517904</v>
      </c>
      <c r="J58" s="3">
        <f t="shared" si="7"/>
        <v>5.912459943834697E-2</v>
      </c>
      <c r="K58" s="3">
        <f t="shared" si="1"/>
        <v>5.8968850140413254E-2</v>
      </c>
      <c r="L58" s="5">
        <f t="shared" si="5"/>
        <v>0.10442628624256448</v>
      </c>
      <c r="M58" s="5">
        <f t="shared" si="6"/>
        <v>5.1434284393588802E-3</v>
      </c>
      <c r="N58" s="8">
        <f>(F58-H58)/constanten!$C$6</f>
        <v>9.825212389763871E-2</v>
      </c>
      <c r="O58" s="8">
        <f>(G58-I58)/constanten!$C$7</f>
        <v>4.8401263785103872E-3</v>
      </c>
      <c r="U58">
        <f>IF(J57&gt;K57,IF(constanten!$C$6&gt;constanten!$C$11,constanten!$C$11,constanten!$C$6),IF(constanten!$C$7&gt;constanten!$C$11,0,constanten!$C$11-constanten!$C$7))</f>
        <v>10000</v>
      </c>
      <c r="V58">
        <f>IF(J57&lt;K57,IF(constanten!$C$7&gt;constanten!$C$11,constanten!$C$11,constanten!$C$7),IF(constanten!$C$6&gt;constanten!$C$11,0,constanten!$C$11-constanten!$C$6))</f>
        <v>0</v>
      </c>
      <c r="W58">
        <f>MIN(constanten!$C$6,constanten!$C$11*(H57/($H57+$I57)))</f>
        <v>8354.1028994051594</v>
      </c>
      <c r="X58">
        <f>MAX(constanten!$C$11-W58,constanten!$C$11*(I57/($H57+$I57)))</f>
        <v>1645.8971005948417</v>
      </c>
      <c r="Y58">
        <f>MIN(constanten!$C$6,constanten!$C$11*(J57*constanten!$C$6)/($J57*constanten!$C$6+$K57*constanten!$C$7))</f>
        <v>2004.5873760091677</v>
      </c>
      <c r="Z58">
        <f>MAX(constanten!$C$11-Y58,constanten!$C$11*(K57*constanten!$C$7)/($J57*constanten!$C$6+$K57*constanten!$C$7))</f>
        <v>7995.4126239908328</v>
      </c>
    </row>
    <row r="59" spans="1:26">
      <c r="A59">
        <f t="shared" si="8"/>
        <v>48</v>
      </c>
      <c r="B59" s="6">
        <f>MAX(0,constanten!$C$6*(constanten!$D$6+constanten!$C$16*L58))</f>
        <v>4729.1794201189687</v>
      </c>
      <c r="C59" s="6">
        <f>MAX(0,constanten!$C$7*(constanten!$D$7+constanten!$C$16*M58))</f>
        <v>18870.82057988103</v>
      </c>
      <c r="D59" s="5">
        <f>B59/constanten!$C$6</f>
        <v>5.9114742751487107E-2</v>
      </c>
      <c r="E59" s="5">
        <f>C59/constanten!$C$7</f>
        <v>5.8971314312128223E-2</v>
      </c>
      <c r="F59" s="2">
        <f>IF(constanten!$C$12=1,analyse!U59,IF(constanten!$C$12=2,W59,IF(constanten!$C$12=3,Y59,NaN)))</f>
        <v>8357.7265701111719</v>
      </c>
      <c r="G59" s="2">
        <f>IF(constanten!$C$12=1,analyse!V59,IF(constanten!$C$12=2,X59,IF(constanten!$C$12=3,Z59,NaN)))</f>
        <v>1642.2734298888281</v>
      </c>
      <c r="H59" s="2">
        <f>B59*F59/constanten!$C$6</f>
        <v>494.06485617939057</v>
      </c>
      <c r="I59" s="2">
        <f>C59*G59/constanten!$C$7</f>
        <v>96.847022620430948</v>
      </c>
      <c r="J59" s="3">
        <f t="shared" si="7"/>
        <v>5.9114742751487107E-2</v>
      </c>
      <c r="K59" s="3">
        <f t="shared" si="1"/>
        <v>5.8971314312128216E-2</v>
      </c>
      <c r="L59" s="5">
        <f t="shared" si="5"/>
        <v>0.10447158212638964</v>
      </c>
      <c r="M59" s="5">
        <f t="shared" si="6"/>
        <v>5.1321044684025877E-3</v>
      </c>
      <c r="N59" s="8">
        <f>(F59-H59)/constanten!$C$6</f>
        <v>9.8295771424147263E-2</v>
      </c>
      <c r="O59" s="8">
        <f>(G59-I59)/constanten!$C$7</f>
        <v>4.8294575227137418E-3</v>
      </c>
      <c r="U59">
        <f>IF(J58&gt;K58,IF(constanten!$C$6&gt;constanten!$C$11,constanten!$C$11,constanten!$C$6),IF(constanten!$C$7&gt;constanten!$C$11,0,constanten!$C$11-constanten!$C$7))</f>
        <v>10000</v>
      </c>
      <c r="V59">
        <f>IF(J58&lt;K58,IF(constanten!$C$7&gt;constanten!$C$11,constanten!$C$11,constanten!$C$7),IF(constanten!$C$6&gt;constanten!$C$11,0,constanten!$C$11-constanten!$C$6))</f>
        <v>0</v>
      </c>
      <c r="W59">
        <f>MIN(constanten!$C$6,constanten!$C$11*(H58/($H58+$I58)))</f>
        <v>8357.7265701111719</v>
      </c>
      <c r="X59">
        <f>MAX(constanten!$C$11-W59,constanten!$C$11*(I58/($H58+$I58)))</f>
        <v>1642.2734298888281</v>
      </c>
      <c r="Y59">
        <f>MIN(constanten!$C$6,constanten!$C$11*(J58*constanten!$C$6)/($J58*constanten!$C$6+$K58*constanten!$C$7))</f>
        <v>2004.2237097744735</v>
      </c>
      <c r="Z59">
        <f>MAX(constanten!$C$11-Y59,constanten!$C$11*(K58*constanten!$C$7)/($J58*constanten!$C$6+$K58*constanten!$C$7))</f>
        <v>7995.7762902255272</v>
      </c>
    </row>
    <row r="60" spans="1:26">
      <c r="A60">
        <f t="shared" si="8"/>
        <v>49</v>
      </c>
      <c r="B60" s="6">
        <f>MAX(0,constanten!$C$6*(constanten!$D$6+constanten!$C$16*L59))</f>
        <v>4728.4546859777656</v>
      </c>
      <c r="C60" s="6">
        <f>MAX(0,constanten!$C$7*(constanten!$D$7+constanten!$C$16*M59))</f>
        <v>18871.545314022234</v>
      </c>
      <c r="D60" s="5">
        <f>B60/constanten!$C$6</f>
        <v>5.9105683574722068E-2</v>
      </c>
      <c r="E60" s="5">
        <f>C60/constanten!$C$7</f>
        <v>5.8973579106319479E-2</v>
      </c>
      <c r="F60" s="2">
        <f>IF(constanten!$C$12=1,analyse!U60,IF(constanten!$C$12=2,W60,IF(constanten!$C$12=3,Y60,NaN)))</f>
        <v>8361.058118900346</v>
      </c>
      <c r="G60" s="2">
        <f>IF(constanten!$C$12=1,analyse!V60,IF(constanten!$C$12=2,X60,IF(constanten!$C$12=3,Z60,NaN)))</f>
        <v>1638.941881099654</v>
      </c>
      <c r="H60" s="2">
        <f>B60*F60/constanten!$C$6</f>
        <v>494.18605552558478</v>
      </c>
      <c r="I60" s="2">
        <f>C60*G60/constanten!$C$7</f>
        <v>96.654268675690503</v>
      </c>
      <c r="J60" s="3">
        <f t="shared" si="7"/>
        <v>5.9105683574722068E-2</v>
      </c>
      <c r="K60" s="3">
        <f t="shared" si="1"/>
        <v>5.8973579106319479E-2</v>
      </c>
      <c r="L60" s="5">
        <f t="shared" si="5"/>
        <v>0.10451322648625432</v>
      </c>
      <c r="M60" s="5">
        <f t="shared" si="6"/>
        <v>5.1216933784364186E-3</v>
      </c>
      <c r="N60" s="8">
        <f>(F60-H60)/constanten!$C$6</f>
        <v>9.8335900792184516E-2</v>
      </c>
      <c r="O60" s="8">
        <f>(G60-I60)/constanten!$C$7</f>
        <v>4.8196487888248858E-3</v>
      </c>
      <c r="U60">
        <f>IF(J59&gt;K59,IF(constanten!$C$6&gt;constanten!$C$11,constanten!$C$11,constanten!$C$6),IF(constanten!$C$7&gt;constanten!$C$11,0,constanten!$C$11-constanten!$C$7))</f>
        <v>10000</v>
      </c>
      <c r="V60">
        <f>IF(J59&lt;K59,IF(constanten!$C$7&gt;constanten!$C$11,constanten!$C$11,constanten!$C$7),IF(constanten!$C$6&gt;constanten!$C$11,0,constanten!$C$11-constanten!$C$6))</f>
        <v>0</v>
      </c>
      <c r="W60">
        <f>MIN(constanten!$C$6,constanten!$C$11*(H59/($H59+$I59)))</f>
        <v>8361.058118900346</v>
      </c>
      <c r="X60">
        <f>MAX(constanten!$C$11-W60,constanten!$C$11*(I59/($H59+$I59)))</f>
        <v>1638.941881099654</v>
      </c>
      <c r="Y60">
        <f>MIN(constanten!$C$6,constanten!$C$11*(J59*constanten!$C$6)/($J59*constanten!$C$6+$K59*constanten!$C$7))</f>
        <v>2003.8895847961733</v>
      </c>
      <c r="Z60">
        <f>MAX(constanten!$C$11-Y60,constanten!$C$11*(K59*constanten!$C$7)/($J59*constanten!$C$6+$K59*constanten!$C$7))</f>
        <v>7996.110415203827</v>
      </c>
    </row>
    <row r="61" spans="1:26">
      <c r="A61">
        <f t="shared" si="8"/>
        <v>50</v>
      </c>
      <c r="B61" s="6">
        <f>MAX(0,constanten!$C$6*(constanten!$D$6+constanten!$C$16*L60))</f>
        <v>4727.7883762199317</v>
      </c>
      <c r="C61" s="6">
        <f>MAX(0,constanten!$C$7*(constanten!$D$7+constanten!$C$16*M60))</f>
        <v>18872.211623780069</v>
      </c>
      <c r="D61" s="5">
        <f>B61/constanten!$C$6</f>
        <v>5.9097354702749148E-2</v>
      </c>
      <c r="E61" s="5">
        <f>C61/constanten!$C$7</f>
        <v>5.8975661324312714E-2</v>
      </c>
      <c r="F61" s="2">
        <f>IF(constanten!$C$12=1,analyse!U61,IF(constanten!$C$12=2,W61,IF(constanten!$C$12=3,Y61,NaN)))</f>
        <v>8364.1220018902368</v>
      </c>
      <c r="G61" s="2">
        <f>IF(constanten!$C$12=1,analyse!V61,IF(constanten!$C$12=2,X61,IF(constanten!$C$12=3,Z61,NaN)))</f>
        <v>1635.8779981097632</v>
      </c>
      <c r="H61" s="2">
        <f>B61*F61/constanten!$C$6</f>
        <v>494.29748472277561</v>
      </c>
      <c r="I61" s="2">
        <f>C61*G61/constanten!$C$7</f>
        <v>96.47698678441607</v>
      </c>
      <c r="J61" s="3">
        <f t="shared" si="7"/>
        <v>5.9097354702749148E-2</v>
      </c>
      <c r="K61" s="3">
        <f t="shared" si="1"/>
        <v>5.8975661324312714E-2</v>
      </c>
      <c r="L61" s="5">
        <f t="shared" si="5"/>
        <v>0.10455152502362797</v>
      </c>
      <c r="M61" s="5">
        <f t="shared" si="6"/>
        <v>5.11211874409301E-3</v>
      </c>
      <c r="N61" s="8">
        <f>(F61-H61)/constanten!$C$6</f>
        <v>9.837280646459326E-2</v>
      </c>
      <c r="O61" s="8">
        <f>(G61-I61)/constanten!$C$7</f>
        <v>4.8106281603917094E-3</v>
      </c>
      <c r="U61">
        <f>IF(J60&gt;K60,IF(constanten!$C$6&gt;constanten!$C$11,constanten!$C$11,constanten!$C$6),IF(constanten!$C$7&gt;constanten!$C$11,0,constanten!$C$11-constanten!$C$7))</f>
        <v>10000</v>
      </c>
      <c r="V61">
        <f>IF(J60&lt;K60,IF(constanten!$C$7&gt;constanten!$C$11,constanten!$C$11,constanten!$C$7),IF(constanten!$C$6&gt;constanten!$C$11,0,constanten!$C$11-constanten!$C$6))</f>
        <v>0</v>
      </c>
      <c r="W61">
        <f>MIN(constanten!$C$6,constanten!$C$11*(H60/($H60+$I60)))</f>
        <v>8364.1220018902368</v>
      </c>
      <c r="X61">
        <f>MAX(constanten!$C$11-W61,constanten!$C$11*(I60/($H60+$I60)))</f>
        <v>1635.8779981097632</v>
      </c>
      <c r="Y61">
        <f>MIN(constanten!$C$6,constanten!$C$11*(J60*constanten!$C$6)/($J60*constanten!$C$6+$K60*constanten!$C$7))</f>
        <v>2003.5824940583755</v>
      </c>
      <c r="Z61">
        <f>MAX(constanten!$C$11-Y61,constanten!$C$11*(K60*constanten!$C$7)/($J60*constanten!$C$6+$K60*constanten!$C$7))</f>
        <v>7996.4175059416248</v>
      </c>
    </row>
    <row r="62" spans="1:26">
      <c r="A62">
        <f t="shared" si="8"/>
        <v>51</v>
      </c>
      <c r="B62" s="6">
        <f>MAX(0,constanten!$C$6*(constanten!$D$6+constanten!$C$16*L61))</f>
        <v>4727.1755996219526</v>
      </c>
      <c r="C62" s="6">
        <f>MAX(0,constanten!$C$7*(constanten!$D$7+constanten!$C$16*M61))</f>
        <v>18872.824400378049</v>
      </c>
      <c r="D62" s="5">
        <f>B62/constanten!$C$6</f>
        <v>5.908969499527441E-2</v>
      </c>
      <c r="E62" s="5">
        <f>C62/constanten!$C$7</f>
        <v>5.8977576251181406E-2</v>
      </c>
      <c r="F62" s="2">
        <f>IF(constanten!$C$12=1,analyse!U62,IF(constanten!$C$12=2,W62,IF(constanten!$C$12=3,Y62,NaN)))</f>
        <v>8366.9404918888467</v>
      </c>
      <c r="G62" s="2">
        <f>IF(constanten!$C$12=1,analyse!V62,IF(constanten!$C$12=2,X62,IF(constanten!$C$12=3,Z62,NaN)))</f>
        <v>1633.0595081111533</v>
      </c>
      <c r="H62" s="2">
        <f>B62*F62/constanten!$C$6</f>
        <v>494.39996170932318</v>
      </c>
      <c r="I62" s="2">
        <f>C62*G62/constanten!$C$7</f>
        <v>96.313891662342328</v>
      </c>
      <c r="J62" s="3">
        <f t="shared" si="7"/>
        <v>5.908969499527441E-2</v>
      </c>
      <c r="K62" s="3">
        <f t="shared" si="1"/>
        <v>5.8977576251181399E-2</v>
      </c>
      <c r="L62" s="5">
        <f t="shared" si="5"/>
        <v>0.10458675614861059</v>
      </c>
      <c r="M62" s="5">
        <f t="shared" si="6"/>
        <v>5.1033109628473537E-3</v>
      </c>
      <c r="N62" s="8">
        <f>(F62-H62)/constanten!$C$6</f>
        <v>9.8406756627244046E-2</v>
      </c>
      <c r="O62" s="8">
        <f>(G62-I62)/constanten!$C$7</f>
        <v>4.8023300514025346E-3</v>
      </c>
      <c r="U62">
        <f>IF(J61&gt;K61,IF(constanten!$C$6&gt;constanten!$C$11,constanten!$C$11,constanten!$C$6),IF(constanten!$C$7&gt;constanten!$C$11,0,constanten!$C$11-constanten!$C$7))</f>
        <v>10000</v>
      </c>
      <c r="V62">
        <f>IF(J61&lt;K61,IF(constanten!$C$7&gt;constanten!$C$11,constanten!$C$11,constanten!$C$7),IF(constanten!$C$6&gt;constanten!$C$11,0,constanten!$C$11-constanten!$C$6))</f>
        <v>0</v>
      </c>
      <c r="W62">
        <f>MIN(constanten!$C$6,constanten!$C$11*(H61/($H61+$I61)))</f>
        <v>8366.9404918888467</v>
      </c>
      <c r="X62">
        <f>MAX(constanten!$C$11-W62,constanten!$C$11*(I61/($H61+$I61)))</f>
        <v>1633.0595081111533</v>
      </c>
      <c r="Y62">
        <f>MIN(constanten!$C$6,constanten!$C$11*(J61*constanten!$C$6)/($J61*constanten!$C$6+$K61*constanten!$C$7))</f>
        <v>2003.3001594152254</v>
      </c>
      <c r="Z62">
        <f>MAX(constanten!$C$11-Y62,constanten!$C$11*(K61*constanten!$C$7)/($J61*constanten!$C$6+$K61*constanten!$C$7))</f>
        <v>7996.6998405847753</v>
      </c>
    </row>
    <row r="63" spans="1:26">
      <c r="A63">
        <f t="shared" si="8"/>
        <v>52</v>
      </c>
      <c r="B63" s="6">
        <f>MAX(0,constanten!$C$6*(constanten!$D$6+constanten!$C$16*L62))</f>
        <v>4726.611901622231</v>
      </c>
      <c r="C63" s="6">
        <f>MAX(0,constanten!$C$7*(constanten!$D$7+constanten!$C$16*M62))</f>
        <v>18873.388098377767</v>
      </c>
      <c r="D63" s="5">
        <f>B63/constanten!$C$6</f>
        <v>5.9082648770277885E-2</v>
      </c>
      <c r="E63" s="5">
        <f>C63/constanten!$C$7</f>
        <v>5.8979337807430525E-2</v>
      </c>
      <c r="F63" s="2">
        <f>IF(constanten!$C$12=1,analyse!U63,IF(constanten!$C$12=2,W63,IF(constanten!$C$12=3,Y63,NaN)))</f>
        <v>8369.5338933968833</v>
      </c>
      <c r="G63" s="2">
        <f>IF(constanten!$C$12=1,analyse!V63,IF(constanten!$C$12=2,X63,IF(constanten!$C$12=3,Z63,NaN)))</f>
        <v>1630.4661066031167</v>
      </c>
      <c r="H63" s="2">
        <f>B63*F63/constanten!$C$6</f>
        <v>494.49423139450448</v>
      </c>
      <c r="I63" s="2">
        <f>C63*G63/constanten!$C$7</f>
        <v>96.163811284911247</v>
      </c>
      <c r="J63" s="3">
        <f t="shared" si="7"/>
        <v>5.9082648770277892E-2</v>
      </c>
      <c r="K63" s="3">
        <f t="shared" si="1"/>
        <v>5.8979337807430525E-2</v>
      </c>
      <c r="L63" s="5">
        <f t="shared" si="5"/>
        <v>0.10461917366746104</v>
      </c>
      <c r="M63" s="5">
        <f t="shared" si="6"/>
        <v>5.0952065831347398E-3</v>
      </c>
      <c r="N63" s="8">
        <f>(F63-H63)/constanten!$C$6</f>
        <v>9.8437995775029735E-2</v>
      </c>
      <c r="O63" s="8">
        <f>(G63-I63)/constanten!$C$7</f>
        <v>4.7946946728693925E-3</v>
      </c>
      <c r="U63">
        <f>IF(J62&gt;K62,IF(constanten!$C$6&gt;constanten!$C$11,constanten!$C$11,constanten!$C$6),IF(constanten!$C$7&gt;constanten!$C$11,0,constanten!$C$11-constanten!$C$7))</f>
        <v>10000</v>
      </c>
      <c r="V63">
        <f>IF(J62&lt;K62,IF(constanten!$C$7&gt;constanten!$C$11,constanten!$C$11,constanten!$C$7),IF(constanten!$C$6&gt;constanten!$C$11,0,constanten!$C$11-constanten!$C$6))</f>
        <v>0</v>
      </c>
      <c r="W63">
        <f>MIN(constanten!$C$6,constanten!$C$11*(H62/($H62+$I62)))</f>
        <v>8369.5338933968833</v>
      </c>
      <c r="X63">
        <f>MAX(constanten!$C$11-W63,constanten!$C$11*(I62/($H62+$I62)))</f>
        <v>1630.4661066031167</v>
      </c>
      <c r="Y63">
        <f>MIN(constanten!$C$6,constanten!$C$11*(J62*constanten!$C$6)/($J62*constanten!$C$6+$K62*constanten!$C$7))</f>
        <v>2003.0405083143867</v>
      </c>
      <c r="Z63">
        <f>MAX(constanten!$C$11-Y63,constanten!$C$11*(K62*constanten!$C$7)/($J62*constanten!$C$6+$K62*constanten!$C$7))</f>
        <v>7996.959491685614</v>
      </c>
    </row>
    <row r="64" spans="1:26">
      <c r="A64">
        <f t="shared" si="8"/>
        <v>53</v>
      </c>
      <c r="B64" s="6">
        <f>MAX(0,constanten!$C$6*(constanten!$D$6+constanten!$C$16*L63))</f>
        <v>4726.0932213206233</v>
      </c>
      <c r="C64" s="6">
        <f>MAX(0,constanten!$C$7*(constanten!$D$7+constanten!$C$16*M63))</f>
        <v>18873.906778679378</v>
      </c>
      <c r="D64" s="5">
        <f>B64/constanten!$C$6</f>
        <v>5.9076165266507795E-2</v>
      </c>
      <c r="E64" s="5">
        <f>C64/constanten!$C$7</f>
        <v>5.898095868337306E-2</v>
      </c>
      <c r="F64" s="2">
        <f>IF(constanten!$C$12=1,analyse!U64,IF(constanten!$C$12=2,W64,IF(constanten!$C$12=3,Y64,NaN)))</f>
        <v>8371.9207335486171</v>
      </c>
      <c r="G64" s="2">
        <f>IF(constanten!$C$12=1,analyse!V64,IF(constanten!$C$12=2,X64,IF(constanten!$C$12=3,Z64,NaN)))</f>
        <v>1628.0792664513829</v>
      </c>
      <c r="H64" s="2">
        <f>B64*F64/constanten!$C$6</f>
        <v>494.58097285322128</v>
      </c>
      <c r="I64" s="2">
        <f>C64*G64/constanten!$C$7</f>
        <v>96.025675947825334</v>
      </c>
      <c r="J64" s="3">
        <f t="shared" si="7"/>
        <v>5.9076165266507795E-2</v>
      </c>
      <c r="K64" s="3">
        <f t="shared" si="1"/>
        <v>5.898095868337306E-2</v>
      </c>
      <c r="L64" s="5">
        <f t="shared" si="5"/>
        <v>0.10464900916935772</v>
      </c>
      <c r="M64" s="5">
        <f t="shared" si="6"/>
        <v>5.0877477076605717E-3</v>
      </c>
      <c r="N64" s="8">
        <f>(F64-H64)/constanten!$C$6</f>
        <v>9.8466747008692443E-2</v>
      </c>
      <c r="O64" s="8">
        <f>(G64-I64)/constanten!$C$7</f>
        <v>4.7876674703236175E-3</v>
      </c>
      <c r="U64">
        <f>IF(J63&gt;K63,IF(constanten!$C$6&gt;constanten!$C$11,constanten!$C$11,constanten!$C$6),IF(constanten!$C$7&gt;constanten!$C$11,0,constanten!$C$11-constanten!$C$7))</f>
        <v>10000</v>
      </c>
      <c r="V64">
        <f>IF(J63&lt;K63,IF(constanten!$C$7&gt;constanten!$C$11,constanten!$C$11,constanten!$C$7),IF(constanten!$C$6&gt;constanten!$C$11,0,constanten!$C$11-constanten!$C$6))</f>
        <v>0</v>
      </c>
      <c r="W64">
        <f>MIN(constanten!$C$6,constanten!$C$11*(H63/($H63+$I63)))</f>
        <v>8371.9207335486171</v>
      </c>
      <c r="X64">
        <f>MAX(constanten!$C$11-W64,constanten!$C$11*(I63/($H63+$I63)))</f>
        <v>1628.0792664513829</v>
      </c>
      <c r="Y64">
        <f>MIN(constanten!$C$6,constanten!$C$11*(J63*constanten!$C$6)/($J63*constanten!$C$6+$K63*constanten!$C$7))</f>
        <v>2002.801653229759</v>
      </c>
      <c r="Z64">
        <f>MAX(constanten!$C$11-Y64,constanten!$C$11*(K63*constanten!$C$7)/($J63*constanten!$C$6+$K63*constanten!$C$7))</f>
        <v>7997.1983467702412</v>
      </c>
    </row>
    <row r="65" spans="1:26">
      <c r="A65">
        <f t="shared" si="8"/>
        <v>54</v>
      </c>
      <c r="B65" s="6">
        <f>MAX(0,constanten!$C$6*(constanten!$D$6+constanten!$C$16*L64))</f>
        <v>4725.6158532902764</v>
      </c>
      <c r="C65" s="6">
        <f>MAX(0,constanten!$C$7*(constanten!$D$7+constanten!$C$16*M64))</f>
        <v>18874.384146709723</v>
      </c>
      <c r="D65" s="5">
        <f>B65/constanten!$C$6</f>
        <v>5.9070198166128456E-2</v>
      </c>
      <c r="E65" s="5">
        <f>C65/constanten!$C$7</f>
        <v>5.898245045846788E-2</v>
      </c>
      <c r="F65" s="2">
        <f>IF(constanten!$C$12=1,analyse!U65,IF(constanten!$C$12=2,W65,IF(constanten!$C$12=3,Y65,NaN)))</f>
        <v>8374.1179320828669</v>
      </c>
      <c r="G65" s="2">
        <f>IF(constanten!$C$12=1,analyse!V65,IF(constanten!$C$12=2,X65,IF(constanten!$C$12=3,Z65,NaN)))</f>
        <v>1625.8820679171331</v>
      </c>
      <c r="H65" s="2">
        <f>B65*F65/constanten!$C$6</f>
        <v>494.66080571466478</v>
      </c>
      <c r="I65" s="2">
        <f>C65*G65/constanten!$C$7</f>
        <v>95.898508522233627</v>
      </c>
      <c r="J65" s="3">
        <f t="shared" si="7"/>
        <v>5.9070198166128456E-2</v>
      </c>
      <c r="K65" s="3">
        <f t="shared" si="1"/>
        <v>5.8982450458467887E-2</v>
      </c>
      <c r="L65" s="5">
        <f t="shared" si="5"/>
        <v>0.10467647415103584</v>
      </c>
      <c r="M65" s="5">
        <f t="shared" si="6"/>
        <v>5.0808814622410412E-3</v>
      </c>
      <c r="N65" s="8">
        <f>(F65-H65)/constanten!$C$6</f>
        <v>9.8493214079602528E-2</v>
      </c>
      <c r="O65" s="8">
        <f>(G65-I65)/constanten!$C$7</f>
        <v>4.7811986231090604E-3</v>
      </c>
      <c r="U65">
        <f>IF(J64&gt;K64,IF(constanten!$C$6&gt;constanten!$C$11,constanten!$C$11,constanten!$C$6),IF(constanten!$C$7&gt;constanten!$C$11,0,constanten!$C$11-constanten!$C$7))</f>
        <v>10000</v>
      </c>
      <c r="V65">
        <f>IF(J64&lt;K64,IF(constanten!$C$7&gt;constanten!$C$11,constanten!$C$11,constanten!$C$7),IF(constanten!$C$6&gt;constanten!$C$11,0,constanten!$C$11-constanten!$C$6))</f>
        <v>0</v>
      </c>
      <c r="W65">
        <f>MIN(constanten!$C$6,constanten!$C$11*(H64/($H64+$I64)))</f>
        <v>8374.1179320828669</v>
      </c>
      <c r="X65">
        <f>MAX(constanten!$C$11-W65,constanten!$C$11*(I64/($H64+$I64)))</f>
        <v>1625.8820679171331</v>
      </c>
      <c r="Y65">
        <f>MIN(constanten!$C$6,constanten!$C$11*(J64*constanten!$C$6)/($J64*constanten!$C$6+$K64*constanten!$C$7))</f>
        <v>2002.581873440942</v>
      </c>
      <c r="Z65">
        <f>MAX(constanten!$C$11-Y65,constanten!$C$11*(K64*constanten!$C$7)/($J64*constanten!$C$6+$K64*constanten!$C$7))</f>
        <v>7997.4181265590596</v>
      </c>
    </row>
    <row r="66" spans="1:26">
      <c r="A66">
        <f t="shared" si="8"/>
        <v>55</v>
      </c>
      <c r="B66" s="6">
        <f>MAX(0,constanten!$C$6*(constanten!$D$6+constanten!$C$16*L65))</f>
        <v>4725.1764135834264</v>
      </c>
      <c r="C66" s="6">
        <f>MAX(0,constanten!$C$7*(constanten!$D$7+constanten!$C$16*M65))</f>
        <v>18874.823586416573</v>
      </c>
      <c r="D66" s="5">
        <f>B66/constanten!$C$6</f>
        <v>5.9064705169792828E-2</v>
      </c>
      <c r="E66" s="5">
        <f>C66/constanten!$C$7</f>
        <v>5.8983823707551793E-2</v>
      </c>
      <c r="F66" s="2">
        <f>IF(constanten!$C$12=1,analyse!U66,IF(constanten!$C$12=2,W66,IF(constanten!$C$12=3,Y66,NaN)))</f>
        <v>8376.1409529853809</v>
      </c>
      <c r="G66" s="2">
        <f>IF(constanten!$C$12=1,analyse!V66,IF(constanten!$C$12=2,X66,IF(constanten!$C$12=3,Z66,NaN)))</f>
        <v>1623.8590470146191</v>
      </c>
      <c r="H66" s="2">
        <f>B66*F66/constanten!$C$6</f>
        <v>494.73429584870905</v>
      </c>
      <c r="I66" s="2">
        <f>C66*G66/constanten!$C$7</f>
        <v>95.78141575502336</v>
      </c>
      <c r="J66" s="3">
        <f t="shared" si="7"/>
        <v>5.9064705169792828E-2</v>
      </c>
      <c r="K66" s="3">
        <f t="shared" ref="K66:K99" si="9">IF(I66=0,0,I66/G66)</f>
        <v>5.89838237075518E-2</v>
      </c>
      <c r="L66" s="5">
        <f t="shared" si="5"/>
        <v>0.10470176191231725</v>
      </c>
      <c r="M66" s="5">
        <f t="shared" si="6"/>
        <v>5.0745595219206857E-3</v>
      </c>
      <c r="N66" s="8">
        <f>(F66-H66)/constanten!$C$6</f>
        <v>9.8517583214208407E-2</v>
      </c>
      <c r="O66" s="8">
        <f>(G66-I66)/constanten!$C$7</f>
        <v>4.7752425976862372E-3</v>
      </c>
      <c r="U66">
        <f>IF(J65&gt;K65,IF(constanten!$C$6&gt;constanten!$C$11,constanten!$C$11,constanten!$C$6),IF(constanten!$C$7&gt;constanten!$C$11,0,constanten!$C$11-constanten!$C$7))</f>
        <v>10000</v>
      </c>
      <c r="V66">
        <f>IF(J65&lt;K65,IF(constanten!$C$7&gt;constanten!$C$11,constanten!$C$11,constanten!$C$7),IF(constanten!$C$6&gt;constanten!$C$11,0,constanten!$C$11-constanten!$C$6))</f>
        <v>0</v>
      </c>
      <c r="W66">
        <f>MIN(constanten!$C$6,constanten!$C$11*(H65/($H65+$I65)))</f>
        <v>8376.1409529853809</v>
      </c>
      <c r="X66">
        <f>MAX(constanten!$C$11-W66,constanten!$C$11*(I65/($H65+$I65)))</f>
        <v>1623.8590470146191</v>
      </c>
      <c r="Y66">
        <f>MIN(constanten!$C$6,constanten!$C$11*(J65*constanten!$C$6)/($J65*constanten!$C$6+$K65*constanten!$C$7))</f>
        <v>2002.379598851812</v>
      </c>
      <c r="Z66">
        <f>MAX(constanten!$C$11-Y66,constanten!$C$11*(K65*constanten!$C$7)/($J65*constanten!$C$6+$K65*constanten!$C$7))</f>
        <v>7997.6204011481877</v>
      </c>
    </row>
    <row r="67" spans="1:26">
      <c r="A67">
        <f t="shared" si="8"/>
        <v>56</v>
      </c>
      <c r="B67" s="6">
        <f>MAX(0,constanten!$C$6*(constanten!$D$6+constanten!$C$16*L66))</f>
        <v>4724.7718094029242</v>
      </c>
      <c r="C67" s="6">
        <f>MAX(0,constanten!$C$7*(constanten!$D$7+constanten!$C$16*M66))</f>
        <v>18875.228190597074</v>
      </c>
      <c r="D67" s="5">
        <f>B67/constanten!$C$6</f>
        <v>5.905964761753655E-2</v>
      </c>
      <c r="E67" s="5">
        <f>C67/constanten!$C$7</f>
        <v>5.8985088095615854E-2</v>
      </c>
      <c r="F67" s="2">
        <f>IF(constanten!$C$12=1,analyse!U67,IF(constanten!$C$12=2,W67,IF(constanten!$C$12=3,Y67,NaN)))</f>
        <v>8378.0039400662426</v>
      </c>
      <c r="G67" s="2">
        <f>IF(constanten!$C$12=1,analyse!V67,IF(constanten!$C$12=2,X67,IF(constanten!$C$12=3,Z67,NaN)))</f>
        <v>1621.9960599337585</v>
      </c>
      <c r="H67" s="2">
        <f>B67*F67/constanten!$C$6</f>
        <v>494.8019604386451</v>
      </c>
      <c r="I67" s="2">
        <f>C67*G67/constanten!$C$7</f>
        <v>95.673580485934565</v>
      </c>
      <c r="J67" s="3">
        <f t="shared" si="7"/>
        <v>5.905964761753655E-2</v>
      </c>
      <c r="K67" s="3">
        <f t="shared" si="9"/>
        <v>5.898508809561586E-2</v>
      </c>
      <c r="L67" s="5">
        <f t="shared" si="5"/>
        <v>0.10472504925082803</v>
      </c>
      <c r="M67" s="5">
        <f t="shared" si="6"/>
        <v>5.0687376872929953E-3</v>
      </c>
      <c r="N67" s="8">
        <f>(F67-H67)/constanten!$C$6</f>
        <v>9.854002474534497E-2</v>
      </c>
      <c r="O67" s="8">
        <f>(G67-I67)/constanten!$C$7</f>
        <v>4.7697577482744497E-3</v>
      </c>
      <c r="U67">
        <f>IF(J66&gt;K66,IF(constanten!$C$6&gt;constanten!$C$11,constanten!$C$11,constanten!$C$6),IF(constanten!$C$7&gt;constanten!$C$11,0,constanten!$C$11-constanten!$C$7))</f>
        <v>10000</v>
      </c>
      <c r="V67">
        <f>IF(J66&lt;K66,IF(constanten!$C$7&gt;constanten!$C$11,constanten!$C$11,constanten!$C$7),IF(constanten!$C$6&gt;constanten!$C$11,0,constanten!$C$11-constanten!$C$6))</f>
        <v>0</v>
      </c>
      <c r="W67">
        <f>MIN(constanten!$C$6,constanten!$C$11*(H66/($H66+$I66)))</f>
        <v>8378.0039400662426</v>
      </c>
      <c r="X67">
        <f>MAX(constanten!$C$11-W67,constanten!$C$11*(I66/($H66+$I66)))</f>
        <v>1621.9960599337585</v>
      </c>
      <c r="Y67">
        <f>MIN(constanten!$C$6,constanten!$C$11*(J66*constanten!$C$6)/($J66*constanten!$C$6+$K66*constanten!$C$7))</f>
        <v>2002.1933955861973</v>
      </c>
      <c r="Z67">
        <f>MAX(constanten!$C$11-Y67,constanten!$C$11*(K66*constanten!$C$7)/($J66*constanten!$C$6+$K66*constanten!$C$7))</f>
        <v>7997.8066044138031</v>
      </c>
    </row>
    <row r="68" spans="1:26">
      <c r="A68">
        <f t="shared" si="8"/>
        <v>57</v>
      </c>
      <c r="B68" s="6">
        <f>MAX(0,constanten!$C$6*(constanten!$D$6+constanten!$C$16*L67))</f>
        <v>4724.3992119867517</v>
      </c>
      <c r="C68" s="6">
        <f>MAX(0,constanten!$C$7*(constanten!$D$7+constanten!$C$16*M67))</f>
        <v>18875.600788013246</v>
      </c>
      <c r="D68" s="5">
        <f>B68/constanten!$C$6</f>
        <v>5.9054990149834397E-2</v>
      </c>
      <c r="E68" s="5">
        <f>C68/constanten!$C$7</f>
        <v>5.898625246254139E-2</v>
      </c>
      <c r="F68" s="2">
        <f>IF(constanten!$C$12=1,analyse!U68,IF(constanten!$C$12=2,W68,IF(constanten!$C$12=3,Y68,NaN)))</f>
        <v>8379.7198384182539</v>
      </c>
      <c r="G68" s="2">
        <f>IF(constanten!$C$12=1,analyse!V68,IF(constanten!$C$12=2,X68,IF(constanten!$C$12=3,Z68,NaN)))</f>
        <v>1620.2801615817461</v>
      </c>
      <c r="H68" s="2">
        <f>B68*F68/constanten!$C$6</f>
        <v>494.86427251616186</v>
      </c>
      <c r="I68" s="2">
        <f>C68*G68/constanten!$C$7</f>
        <v>95.574254671108235</v>
      </c>
      <c r="J68" s="3">
        <f t="shared" si="7"/>
        <v>5.9054990149834397E-2</v>
      </c>
      <c r="K68" s="3">
        <f t="shared" si="9"/>
        <v>5.898625246254139E-2</v>
      </c>
      <c r="L68" s="5">
        <f t="shared" si="5"/>
        <v>0.10474649798022817</v>
      </c>
      <c r="M68" s="5">
        <f t="shared" ref="M68:M99" si="10">IF(ISERROR(I68/C68),0,I68/C68)</f>
        <v>5.0633755049429565E-3</v>
      </c>
      <c r="N68" s="8">
        <f>(F68-H68)/constanten!$C$6</f>
        <v>9.8560694573776156E-2</v>
      </c>
      <c r="O68" s="8">
        <f>(G68-I68)/constanten!$C$7</f>
        <v>4.7647059590957431E-3</v>
      </c>
      <c r="U68">
        <f>IF(J67&gt;K67,IF(constanten!$C$6&gt;constanten!$C$11,constanten!$C$11,constanten!$C$6),IF(constanten!$C$7&gt;constanten!$C$11,0,constanten!$C$11-constanten!$C$7))</f>
        <v>10000</v>
      </c>
      <c r="V68">
        <f>IF(J67&lt;K67,IF(constanten!$C$7&gt;constanten!$C$11,constanten!$C$11,constanten!$C$7),IF(constanten!$C$6&gt;constanten!$C$11,0,constanten!$C$11-constanten!$C$6))</f>
        <v>0</v>
      </c>
      <c r="W68">
        <f>MIN(constanten!$C$6,constanten!$C$11*(H67/($H67+$I67)))</f>
        <v>8379.7198384182539</v>
      </c>
      <c r="X68">
        <f>MAX(constanten!$C$11-W68,constanten!$C$11*(I67/($H67+$I67)))</f>
        <v>1620.2801615817461</v>
      </c>
      <c r="Y68">
        <f>MIN(constanten!$C$6,constanten!$C$11*(J67*constanten!$C$6)/($J67*constanten!$C$6+$K67*constanten!$C$7))</f>
        <v>2002.0219531368323</v>
      </c>
      <c r="Z68">
        <f>MAX(constanten!$C$11-Y68,constanten!$C$11*(K67*constanten!$C$7)/($J67*constanten!$C$6+$K67*constanten!$C$7))</f>
        <v>7997.9780468631679</v>
      </c>
    </row>
    <row r="69" spans="1:26">
      <c r="A69">
        <f t="shared" si="8"/>
        <v>58</v>
      </c>
      <c r="B69" s="6">
        <f>MAX(0,constanten!$C$6*(constanten!$D$6+constanten!$C$16*L68))</f>
        <v>4724.056032316349</v>
      </c>
      <c r="C69" s="6">
        <f>MAX(0,constanten!$C$7*(constanten!$D$7+constanten!$C$16*M68))</f>
        <v>18875.943967683652</v>
      </c>
      <c r="D69" s="5">
        <f>B69/constanten!$C$6</f>
        <v>5.9050700403954361E-2</v>
      </c>
      <c r="E69" s="5">
        <f>C69/constanten!$C$7</f>
        <v>5.8987324899011415E-2</v>
      </c>
      <c r="F69" s="2">
        <f>IF(constanten!$C$12=1,analyse!U69,IF(constanten!$C$12=2,W69,IF(constanten!$C$12=3,Y69,NaN)))</f>
        <v>8381.3005034342077</v>
      </c>
      <c r="G69" s="2">
        <f>IF(constanten!$C$12=1,analyse!V69,IF(constanten!$C$12=2,X69,IF(constanten!$C$12=3,Z69,NaN)))</f>
        <v>1618.699496565793</v>
      </c>
      <c r="H69" s="2">
        <f>B69*F69/constanten!$C$6</f>
        <v>494.9216650238053</v>
      </c>
      <c r="I69" s="2">
        <f>C69*G69/constanten!$C$7</f>
        <v>95.48275311779264</v>
      </c>
      <c r="J69" s="3">
        <f t="shared" si="7"/>
        <v>5.9050700403954368E-2</v>
      </c>
      <c r="K69" s="3">
        <f t="shared" si="9"/>
        <v>5.8987324899011415E-2</v>
      </c>
      <c r="L69" s="5">
        <f t="shared" ref="L69:L99" si="11">IF(ISERROR(H69/B69),0,H69/B69)</f>
        <v>0.1047662562929276</v>
      </c>
      <c r="M69" s="5">
        <f t="shared" si="10"/>
        <v>5.0584359267681032E-3</v>
      </c>
      <c r="N69" s="8">
        <f>(F69-H69)/constanten!$C$6</f>
        <v>9.8579735480130035E-2</v>
      </c>
      <c r="O69" s="8">
        <f>(G69-I69)/constanten!$C$7</f>
        <v>4.7600523232750004E-3</v>
      </c>
      <c r="U69">
        <f>IF(J68&gt;K68,IF(constanten!$C$6&gt;constanten!$C$11,constanten!$C$11,constanten!$C$6),IF(constanten!$C$7&gt;constanten!$C$11,0,constanten!$C$11-constanten!$C$7))</f>
        <v>10000</v>
      </c>
      <c r="V69">
        <f>IF(J68&lt;K68,IF(constanten!$C$7&gt;constanten!$C$11,constanten!$C$11,constanten!$C$7),IF(constanten!$C$6&gt;constanten!$C$11,0,constanten!$C$11-constanten!$C$6))</f>
        <v>0</v>
      </c>
      <c r="W69">
        <f>MIN(constanten!$C$6,constanten!$C$11*(H68/($H68+$I68)))</f>
        <v>8381.3005034342077</v>
      </c>
      <c r="X69">
        <f>MAX(constanten!$C$11-W69,constanten!$C$11*(I68/($H68+$I68)))</f>
        <v>1618.699496565793</v>
      </c>
      <c r="Y69">
        <f>MIN(constanten!$C$6,constanten!$C$11*(J68*constanten!$C$6)/($J68*constanten!$C$6+$K68*constanten!$C$7))</f>
        <v>2001.8640728757425</v>
      </c>
      <c r="Z69">
        <f>MAX(constanten!$C$11-Y69,constanten!$C$11*(K68*constanten!$C$7)/($J68*constanten!$C$6+$K68*constanten!$C$7))</f>
        <v>7998.1359271242582</v>
      </c>
    </row>
    <row r="70" spans="1:26">
      <c r="A70">
        <f t="shared" si="8"/>
        <v>59</v>
      </c>
      <c r="B70" s="6">
        <f>MAX(0,constanten!$C$6*(constanten!$D$6+constanten!$C$16*L69))</f>
        <v>4723.7398993131583</v>
      </c>
      <c r="C70" s="6">
        <f>MAX(0,constanten!$C$7*(constanten!$D$7+constanten!$C$16*M69))</f>
        <v>18876.260100686843</v>
      </c>
      <c r="D70" s="5">
        <f>B70/constanten!$C$6</f>
        <v>5.9046748741414481E-2</v>
      </c>
      <c r="E70" s="5">
        <f>C70/constanten!$C$7</f>
        <v>5.8988312814646386E-2</v>
      </c>
      <c r="F70" s="2">
        <f>IF(constanten!$C$12=1,analyse!U70,IF(constanten!$C$12=2,W70,IF(constanten!$C$12=3,Y70,NaN)))</f>
        <v>8382.7567988338997</v>
      </c>
      <c r="G70" s="2">
        <f>IF(constanten!$C$12=1,analyse!V70,IF(constanten!$C$12=2,X70,IF(constanten!$C$12=3,Z70,NaN)))</f>
        <v>1617.2432011661003</v>
      </c>
      <c r="H70" s="2">
        <f>B70*F70/constanten!$C$6</f>
        <v>494.97453446112928</v>
      </c>
      <c r="I70" s="2">
        <f>C70*G70/constanten!$C$7</f>
        <v>95.398447847746013</v>
      </c>
      <c r="J70" s="3">
        <f t="shared" ref="J70:J99" si="12">IF(H70=0,0,H70/F70)</f>
        <v>5.9046748741414481E-2</v>
      </c>
      <c r="K70" s="3">
        <f t="shared" si="9"/>
        <v>5.8988312814646379E-2</v>
      </c>
      <c r="L70" s="5">
        <f t="shared" si="11"/>
        <v>0.10478445998542375</v>
      </c>
      <c r="M70" s="5">
        <f t="shared" si="10"/>
        <v>5.0538850036440635E-3</v>
      </c>
      <c r="N70" s="8">
        <f>(F70-H70)/constanten!$C$6</f>
        <v>9.8597278304659627E-2</v>
      </c>
      <c r="O70" s="8">
        <f>(G70-I70)/constanten!$C$7</f>
        <v>4.7557648541198573E-3</v>
      </c>
      <c r="U70">
        <f>IF(J69&gt;K69,IF(constanten!$C$6&gt;constanten!$C$11,constanten!$C$11,constanten!$C$6),IF(constanten!$C$7&gt;constanten!$C$11,0,constanten!$C$11-constanten!$C$7))</f>
        <v>10000</v>
      </c>
      <c r="V70">
        <f>IF(J69&lt;K69,IF(constanten!$C$7&gt;constanten!$C$11,constanten!$C$11,constanten!$C$7),IF(constanten!$C$6&gt;constanten!$C$11,0,constanten!$C$11-constanten!$C$6))</f>
        <v>0</v>
      </c>
      <c r="W70">
        <f>MIN(constanten!$C$6,constanten!$C$11*(H69/($H69+$I69)))</f>
        <v>8382.7567988338997</v>
      </c>
      <c r="X70">
        <f>MAX(constanten!$C$11-W70,constanten!$C$11*(I69/($H69+$I69)))</f>
        <v>1617.2432011661003</v>
      </c>
      <c r="Y70">
        <f>MIN(constanten!$C$6,constanten!$C$11*(J69*constanten!$C$6)/($J69*constanten!$C$6+$K69*constanten!$C$7))</f>
        <v>2001.7186577611646</v>
      </c>
      <c r="Z70">
        <f>MAX(constanten!$C$11-Y70,constanten!$C$11*(K69*constanten!$C$7)/($J69*constanten!$C$6+$K69*constanten!$C$7))</f>
        <v>7998.2813422388354</v>
      </c>
    </row>
    <row r="71" spans="1:26">
      <c r="A71">
        <f t="shared" si="8"/>
        <v>60</v>
      </c>
      <c r="B71" s="6">
        <f>MAX(0,constanten!$C$6*(constanten!$D$6+constanten!$C$16*L70))</f>
        <v>4723.4486402332195</v>
      </c>
      <c r="C71" s="6">
        <f>MAX(0,constanten!$C$7*(constanten!$D$7+constanten!$C$16*M70))</f>
        <v>18876.551359766781</v>
      </c>
      <c r="D71" s="5">
        <f>B71/constanten!$C$6</f>
        <v>5.9043108002915241E-2</v>
      </c>
      <c r="E71" s="5">
        <f>C71/constanten!$C$7</f>
        <v>5.8989222999271194E-2</v>
      </c>
      <c r="F71" s="2">
        <f>IF(constanten!$C$12=1,analyse!U71,IF(constanten!$C$12=2,W71,IF(constanten!$C$12=3,Y71,NaN)))</f>
        <v>8384.0986849592173</v>
      </c>
      <c r="G71" s="2">
        <f>IF(constanten!$C$12=1,analyse!V71,IF(constanten!$C$12=2,X71,IF(constanten!$C$12=3,Z71,NaN)))</f>
        <v>1615.9013150407827</v>
      </c>
      <c r="H71" s="2">
        <f>B71*F71/constanten!$C$6</f>
        <v>495.02324416314673</v>
      </c>
      <c r="I71" s="2">
        <f>C71*G71/constanten!$C$7</f>
        <v>95.320763017756306</v>
      </c>
      <c r="J71" s="3">
        <f t="shared" si="12"/>
        <v>5.9043108002915241E-2</v>
      </c>
      <c r="K71" s="3">
        <f t="shared" si="9"/>
        <v>5.8989222999271194E-2</v>
      </c>
      <c r="L71" s="5">
        <f t="shared" si="11"/>
        <v>0.10480123356199021</v>
      </c>
      <c r="M71" s="5">
        <f t="shared" si="10"/>
        <v>5.0496916095024462E-3</v>
      </c>
      <c r="N71" s="8">
        <f>(F71-H71)/constanten!$C$6</f>
        <v>9.8613443009950882E-2</v>
      </c>
      <c r="O71" s="8">
        <f>(G71-I71)/constanten!$C$7</f>
        <v>4.7518142250719576E-3</v>
      </c>
      <c r="U71">
        <f>IF(J70&gt;K70,IF(constanten!$C$6&gt;constanten!$C$11,constanten!$C$11,constanten!$C$6),IF(constanten!$C$7&gt;constanten!$C$11,0,constanten!$C$11-constanten!$C$7))</f>
        <v>10000</v>
      </c>
      <c r="V71">
        <f>IF(J70&lt;K70,IF(constanten!$C$7&gt;constanten!$C$11,constanten!$C$11,constanten!$C$7),IF(constanten!$C$6&gt;constanten!$C$11,0,constanten!$C$11-constanten!$C$6))</f>
        <v>0</v>
      </c>
      <c r="W71">
        <f>MIN(constanten!$C$6,constanten!$C$11*(H70/($H70+$I70)))</f>
        <v>8384.0986849592173</v>
      </c>
      <c r="X71">
        <f>MAX(constanten!$C$11-W71,constanten!$C$11*(I70/($H70+$I70)))</f>
        <v>1615.9013150407827</v>
      </c>
      <c r="Y71">
        <f>MIN(constanten!$C$6,constanten!$C$11*(J70*constanten!$C$6)/($J70*constanten!$C$6+$K70*constanten!$C$7))</f>
        <v>2001.5847030987959</v>
      </c>
      <c r="Z71">
        <f>MAX(constanten!$C$11-Y71,constanten!$C$11*(K70*constanten!$C$7)/($J70*constanten!$C$6+$K70*constanten!$C$7))</f>
        <v>7998.4152969012039</v>
      </c>
    </row>
    <row r="72" spans="1:26">
      <c r="A72">
        <f t="shared" si="8"/>
        <v>61</v>
      </c>
      <c r="B72" s="6">
        <f>MAX(0,constanten!$C$6*(constanten!$D$6+constanten!$C$16*L71))</f>
        <v>4723.1802630081565</v>
      </c>
      <c r="C72" s="6">
        <f>MAX(0,constanten!$C$7*(constanten!$D$7+constanten!$C$16*M71))</f>
        <v>18876.819736991842</v>
      </c>
      <c r="D72" s="5">
        <f>B72/constanten!$C$6</f>
        <v>5.9039753287601957E-2</v>
      </c>
      <c r="E72" s="5">
        <f>C72/constanten!$C$7</f>
        <v>5.8990061678099504E-2</v>
      </c>
      <c r="F72" s="2">
        <f>IF(constanten!$C$12=1,analyse!U72,IF(constanten!$C$12=2,W72,IF(constanten!$C$12=3,Y72,NaN)))</f>
        <v>8385.3352984314006</v>
      </c>
      <c r="G72" s="2">
        <f>IF(constanten!$C$12=1,analyse!V72,IF(constanten!$C$12=2,X72,IF(constanten!$C$12=3,Z72,NaN)))</f>
        <v>1614.6647015685994</v>
      </c>
      <c r="H72" s="2">
        <f>B72*F72/constanten!$C$6</f>
        <v>495.06812725320998</v>
      </c>
      <c r="I72" s="2">
        <f>C72*G72/constanten!$C$7</f>
        <v>95.249170334981812</v>
      </c>
      <c r="J72" s="3">
        <f t="shared" si="12"/>
        <v>5.903975328760195E-2</v>
      </c>
      <c r="K72" s="3">
        <f t="shared" si="9"/>
        <v>5.8990061678099504E-2</v>
      </c>
      <c r="L72" s="5">
        <f t="shared" si="11"/>
        <v>0.1048166912303925</v>
      </c>
      <c r="M72" s="5">
        <f t="shared" si="10"/>
        <v>5.0458271924018732E-3</v>
      </c>
      <c r="N72" s="8">
        <f>(F72-H72)/constanten!$C$6</f>
        <v>9.8628339639727378E-2</v>
      </c>
      <c r="O72" s="8">
        <f>(G72-I72)/constanten!$C$7</f>
        <v>4.7481735351050554E-3</v>
      </c>
      <c r="U72">
        <f>IF(J71&gt;K71,IF(constanten!$C$6&gt;constanten!$C$11,constanten!$C$11,constanten!$C$6),IF(constanten!$C$7&gt;constanten!$C$11,0,constanten!$C$11-constanten!$C$7))</f>
        <v>10000</v>
      </c>
      <c r="V72">
        <f>IF(J71&lt;K71,IF(constanten!$C$7&gt;constanten!$C$11,constanten!$C$11,constanten!$C$7),IF(constanten!$C$6&gt;constanten!$C$11,0,constanten!$C$11-constanten!$C$6))</f>
        <v>0</v>
      </c>
      <c r="W72">
        <f>MIN(constanten!$C$6,constanten!$C$11*(H71/($H71+$I71)))</f>
        <v>8385.3352984314006</v>
      </c>
      <c r="X72">
        <f>MAX(constanten!$C$11-W72,constanten!$C$11*(I71/($H71+$I71)))</f>
        <v>1614.6647015685994</v>
      </c>
      <c r="Y72">
        <f>MIN(constanten!$C$6,constanten!$C$11*(J71*constanten!$C$6)/($J71*constanten!$C$6+$K71*constanten!$C$7))</f>
        <v>2001.461288234415</v>
      </c>
      <c r="Z72">
        <f>MAX(constanten!$C$11-Y72,constanten!$C$11*(K71*constanten!$C$7)/($J71*constanten!$C$6+$K71*constanten!$C$7))</f>
        <v>7998.5387117655855</v>
      </c>
    </row>
    <row r="73" spans="1:26">
      <c r="A73">
        <f t="shared" si="8"/>
        <v>62</v>
      </c>
      <c r="B73" s="6">
        <f>MAX(0,constanten!$C$6*(constanten!$D$6+constanten!$C$16*L72))</f>
        <v>4722.9329403137199</v>
      </c>
      <c r="C73" s="6">
        <f>MAX(0,constanten!$C$7*(constanten!$D$7+constanten!$C$16*M72))</f>
        <v>18877.06705968628</v>
      </c>
      <c r="D73" s="5">
        <f>B73/constanten!$C$6</f>
        <v>5.9036661753921499E-2</v>
      </c>
      <c r="E73" s="5">
        <f>C73/constanten!$C$7</f>
        <v>5.8990834561519628E-2</v>
      </c>
      <c r="F73" s="2">
        <f>IF(constanten!$C$12=1,analyse!U73,IF(constanten!$C$12=2,W73,IF(constanten!$C$12=3,Y73,NaN)))</f>
        <v>8386.475024124602</v>
      </c>
      <c r="G73" s="2">
        <f>IF(constanten!$C$12=1,analyse!V73,IF(constanten!$C$12=2,X73,IF(constanten!$C$12=3,Z73,NaN)))</f>
        <v>1613.5249758753994</v>
      </c>
      <c r="H73" s="2">
        <f>B73*F73/constanten!$C$6</f>
        <v>495.10948930695474</v>
      </c>
      <c r="I73" s="2">
        <f>C73*G73/constanten!$C$7</f>
        <v>95.183184912745631</v>
      </c>
      <c r="J73" s="3">
        <f t="shared" si="12"/>
        <v>5.9036661753921499E-2</v>
      </c>
      <c r="K73" s="3">
        <f t="shared" si="9"/>
        <v>5.8990834561519628E-2</v>
      </c>
      <c r="L73" s="5">
        <f t="shared" si="11"/>
        <v>0.10483093780155751</v>
      </c>
      <c r="M73" s="5">
        <f t="shared" si="10"/>
        <v>5.0422655496106233E-3</v>
      </c>
      <c r="N73" s="8">
        <f>(F73-H73)/constanten!$C$6</f>
        <v>9.8642069185220588E-2</v>
      </c>
      <c r="O73" s="8">
        <f>(G73-I73)/constanten!$C$7</f>
        <v>4.7448180967582928E-3</v>
      </c>
      <c r="U73">
        <f>IF(J72&gt;K72,IF(constanten!$C$6&gt;constanten!$C$11,constanten!$C$11,constanten!$C$6),IF(constanten!$C$7&gt;constanten!$C$11,0,constanten!$C$11-constanten!$C$7))</f>
        <v>10000</v>
      </c>
      <c r="V73">
        <f>IF(J72&lt;K72,IF(constanten!$C$7&gt;constanten!$C$11,constanten!$C$11,constanten!$C$7),IF(constanten!$C$6&gt;constanten!$C$11,0,constanten!$C$11-constanten!$C$6))</f>
        <v>0</v>
      </c>
      <c r="W73">
        <f>MIN(constanten!$C$6,constanten!$C$11*(H72/($H72+$I72)))</f>
        <v>8386.475024124602</v>
      </c>
      <c r="X73">
        <f>MAX(constanten!$C$11-W73,constanten!$C$11*(I72/($H72+$I72)))</f>
        <v>1613.5249758753994</v>
      </c>
      <c r="Y73">
        <f>MIN(constanten!$C$6,constanten!$C$11*(J72*constanten!$C$6)/($J72*constanten!$C$6+$K72*constanten!$C$7))</f>
        <v>2001.3475690712528</v>
      </c>
      <c r="Z73">
        <f>MAX(constanten!$C$11-Y73,constanten!$C$11*(K72*constanten!$C$7)/($J72*constanten!$C$6+$K72*constanten!$C$7))</f>
        <v>7998.652430928747</v>
      </c>
    </row>
    <row r="74" spans="1:26">
      <c r="A74">
        <f t="shared" si="8"/>
        <v>63</v>
      </c>
      <c r="B74" s="6">
        <f>MAX(0,constanten!$C$6*(constanten!$D$6+constanten!$C$16*L73))</f>
        <v>4722.7049951750796</v>
      </c>
      <c r="C74" s="6">
        <f>MAX(0,constanten!$C$7*(constanten!$D$7+constanten!$C$16*M73))</f>
        <v>18877.295004824919</v>
      </c>
      <c r="D74" s="5">
        <f>B74/constanten!$C$6</f>
        <v>5.9033812439688492E-2</v>
      </c>
      <c r="E74" s="5">
        <f>C74/constanten!$C$7</f>
        <v>5.8991546890077871E-2</v>
      </c>
      <c r="F74" s="2">
        <f>IF(constanten!$C$12=1,analyse!U74,IF(constanten!$C$12=2,W74,IF(constanten!$C$12=3,Y74,NaN)))</f>
        <v>8387.5255602897832</v>
      </c>
      <c r="G74" s="2">
        <f>IF(constanten!$C$12=1,analyse!V74,IF(constanten!$C$12=2,X74,IF(constanten!$C$12=3,Z74,NaN)))</f>
        <v>1612.4744397102168</v>
      </c>
      <c r="H74" s="2">
        <f>B74*F74/constanten!$C$6</f>
        <v>495.14761075924019</v>
      </c>
      <c r="I74" s="2">
        <f>C74*G74/constanten!$C$7</f>
        <v>95.122361519217293</v>
      </c>
      <c r="J74" s="3">
        <f t="shared" si="12"/>
        <v>5.9033812439688492E-2</v>
      </c>
      <c r="K74" s="3">
        <f t="shared" si="9"/>
        <v>5.8991546890077871E-2</v>
      </c>
      <c r="L74" s="5">
        <f t="shared" si="11"/>
        <v>0.10484406950362228</v>
      </c>
      <c r="M74" s="5">
        <f t="shared" si="10"/>
        <v>5.0389826240944272E-3</v>
      </c>
      <c r="N74" s="8">
        <f>(F74-H74)/constanten!$C$6</f>
        <v>9.8654724369131794E-2</v>
      </c>
      <c r="O74" s="8">
        <f>(G74-I74)/constanten!$C$7</f>
        <v>4.741725244346873E-3</v>
      </c>
      <c r="U74">
        <f>IF(J73&gt;K73,IF(constanten!$C$6&gt;constanten!$C$11,constanten!$C$11,constanten!$C$6),IF(constanten!$C$7&gt;constanten!$C$11,0,constanten!$C$11-constanten!$C$7))</f>
        <v>10000</v>
      </c>
      <c r="V74">
        <f>IF(J73&lt;K73,IF(constanten!$C$7&gt;constanten!$C$11,constanten!$C$11,constanten!$C$7),IF(constanten!$C$6&gt;constanten!$C$11,0,constanten!$C$11-constanten!$C$6))</f>
        <v>0</v>
      </c>
      <c r="W74">
        <f>MIN(constanten!$C$6,constanten!$C$11*(H73/($H73+$I73)))</f>
        <v>8387.5255602897832</v>
      </c>
      <c r="X74">
        <f>MAX(constanten!$C$11-W74,constanten!$C$11*(I73/($H73+$I73)))</f>
        <v>1612.4744397102168</v>
      </c>
      <c r="Y74">
        <f>MIN(constanten!$C$6,constanten!$C$11*(J73*constanten!$C$6)/($J73*constanten!$C$6+$K73*constanten!$C$7))</f>
        <v>2001.2427713193729</v>
      </c>
      <c r="Z74">
        <f>MAX(constanten!$C$11-Y74,constanten!$C$11*(K73*constanten!$C$7)/($J73*constanten!$C$6+$K73*constanten!$C$7))</f>
        <v>7998.7572286806271</v>
      </c>
    </row>
    <row r="75" spans="1:26">
      <c r="A75">
        <f t="shared" si="8"/>
        <v>64</v>
      </c>
      <c r="B75" s="6">
        <f>MAX(0,constanten!$C$6*(constanten!$D$6+constanten!$C$16*L74))</f>
        <v>4722.4948879420435</v>
      </c>
      <c r="C75" s="6">
        <f>MAX(0,constanten!$C$7*(constanten!$D$7+constanten!$C$16*M74))</f>
        <v>18877.505112057956</v>
      </c>
      <c r="D75" s="5">
        <f>B75/constanten!$C$6</f>
        <v>5.9031186099275545E-2</v>
      </c>
      <c r="E75" s="5">
        <f>C75/constanten!$C$7</f>
        <v>5.899220347518111E-2</v>
      </c>
      <c r="F75" s="2">
        <f>IF(constanten!$C$12=1,analyse!U75,IF(constanten!$C$12=2,W75,IF(constanten!$C$12=3,Y75,NaN)))</f>
        <v>8388.4939775600906</v>
      </c>
      <c r="G75" s="2">
        <f>IF(constanten!$C$12=1,analyse!V75,IF(constanten!$C$12=2,X75,IF(constanten!$C$12=3,Z75,NaN)))</f>
        <v>1611.5060224399097</v>
      </c>
      <c r="H75" s="2">
        <f>B75*F75/constanten!$C$6</f>
        <v>495.18274908200186</v>
      </c>
      <c r="I75" s="2">
        <f>C75*G75/constanten!$C$7</f>
        <v>95.066291177254925</v>
      </c>
      <c r="J75" s="3">
        <f t="shared" si="12"/>
        <v>5.9031186099275545E-2</v>
      </c>
      <c r="K75" s="3">
        <f t="shared" si="9"/>
        <v>5.899220347518111E-2</v>
      </c>
      <c r="L75" s="5">
        <f t="shared" si="11"/>
        <v>0.10485617471950114</v>
      </c>
      <c r="M75" s="5">
        <f t="shared" si="10"/>
        <v>5.0359563201247178E-3</v>
      </c>
      <c r="N75" s="8">
        <f>(F75-H75)/constanten!$C$6</f>
        <v>9.8666390355976116E-2</v>
      </c>
      <c r="O75" s="8">
        <f>(G75-I75)/constanten!$C$7</f>
        <v>4.7388741601957964E-3</v>
      </c>
      <c r="U75">
        <f>IF(J74&gt;K74,IF(constanten!$C$6&gt;constanten!$C$11,constanten!$C$11,constanten!$C$6),IF(constanten!$C$7&gt;constanten!$C$11,0,constanten!$C$11-constanten!$C$7))</f>
        <v>10000</v>
      </c>
      <c r="V75">
        <f>IF(J74&lt;K74,IF(constanten!$C$7&gt;constanten!$C$11,constanten!$C$11,constanten!$C$7),IF(constanten!$C$6&gt;constanten!$C$11,0,constanten!$C$11-constanten!$C$6))</f>
        <v>0</v>
      </c>
      <c r="W75">
        <f>MIN(constanten!$C$6,constanten!$C$11*(H74/($H74+$I74)))</f>
        <v>8388.4939775600906</v>
      </c>
      <c r="X75">
        <f>MAX(constanten!$C$11-W75,constanten!$C$11*(I74/($H74+$I74)))</f>
        <v>1611.5060224399097</v>
      </c>
      <c r="Y75">
        <f>MIN(constanten!$C$6,constanten!$C$11*(J74*constanten!$C$6)/($J74*constanten!$C$6+$K74*constanten!$C$7))</f>
        <v>2001.14618439622</v>
      </c>
      <c r="Z75">
        <f>MAX(constanten!$C$11-Y75,constanten!$C$11*(K74*constanten!$C$7)/($J74*constanten!$C$6+$K74*constanten!$C$7))</f>
        <v>7998.8538156037803</v>
      </c>
    </row>
    <row r="76" spans="1:26">
      <c r="A76">
        <f t="shared" si="8"/>
        <v>65</v>
      </c>
      <c r="B76" s="6">
        <f>MAX(0,constanten!$C$6*(constanten!$D$6+constanten!$C$16*L75))</f>
        <v>4722.3012044879815</v>
      </c>
      <c r="C76" s="6">
        <f>MAX(0,constanten!$C$7*(constanten!$D$7+constanten!$C$16*M75))</f>
        <v>18877.698795512017</v>
      </c>
      <c r="D76" s="5">
        <f>B76/constanten!$C$6</f>
        <v>5.9028765056099768E-2</v>
      </c>
      <c r="E76" s="5">
        <f>C76/constanten!$C$7</f>
        <v>5.8992808735975052E-2</v>
      </c>
      <c r="F76" s="2">
        <f>IF(constanten!$C$12=1,analyse!U76,IF(constanten!$C$12=2,W76,IF(constanten!$C$12=3,Y76,NaN)))</f>
        <v>8389.3867724799893</v>
      </c>
      <c r="G76" s="2">
        <f>IF(constanten!$C$12=1,analyse!V76,IF(constanten!$C$12=2,X76,IF(constanten!$C$12=3,Z76,NaN)))</f>
        <v>1610.6132275200107</v>
      </c>
      <c r="H76" s="2">
        <f>B76*F76/constanten!$C$6</f>
        <v>495.21514075747245</v>
      </c>
      <c r="I76" s="2">
        <f>C76*G76/constanten!$C$7</f>
        <v>95.014598078719459</v>
      </c>
      <c r="J76" s="3">
        <f t="shared" si="12"/>
        <v>5.9028765056099775E-2</v>
      </c>
      <c r="K76" s="3">
        <f t="shared" si="9"/>
        <v>5.8992808735975052E-2</v>
      </c>
      <c r="L76" s="5">
        <f t="shared" si="11"/>
        <v>0.10486733465599987</v>
      </c>
      <c r="M76" s="5">
        <f t="shared" si="10"/>
        <v>5.0331663360000337E-3</v>
      </c>
      <c r="N76" s="8">
        <f>(F76-H76)/constanten!$C$6</f>
        <v>9.8677145396531454E-2</v>
      </c>
      <c r="O76" s="8">
        <f>(G76-I76)/constanten!$C$7</f>
        <v>4.7362457170040352E-3</v>
      </c>
      <c r="U76">
        <f>IF(J75&gt;K75,IF(constanten!$C$6&gt;constanten!$C$11,constanten!$C$11,constanten!$C$6),IF(constanten!$C$7&gt;constanten!$C$11,0,constanten!$C$11-constanten!$C$7))</f>
        <v>10000</v>
      </c>
      <c r="V76">
        <f>IF(J75&lt;K75,IF(constanten!$C$7&gt;constanten!$C$11,constanten!$C$11,constanten!$C$7),IF(constanten!$C$6&gt;constanten!$C$11,0,constanten!$C$11-constanten!$C$6))</f>
        <v>0</v>
      </c>
      <c r="W76">
        <f>MIN(constanten!$C$6,constanten!$C$11*(H75/($H75+$I75)))</f>
        <v>8389.3867724799893</v>
      </c>
      <c r="X76">
        <f>MAX(constanten!$C$11-W76,constanten!$C$11*(I75/($H75+$I75)))</f>
        <v>1610.6132275200107</v>
      </c>
      <c r="Y76">
        <f>MIN(constanten!$C$6,constanten!$C$11*(J75*constanten!$C$6)/($J75*constanten!$C$6+$K75*constanten!$C$7))</f>
        <v>2001.0571559076457</v>
      </c>
      <c r="Z76">
        <f>MAX(constanten!$C$11-Y76,constanten!$C$11*(K75*constanten!$C$7)/($J75*constanten!$C$6+$K75*constanten!$C$7))</f>
        <v>7998.9428440923548</v>
      </c>
    </row>
    <row r="77" spans="1:26">
      <c r="A77">
        <f t="shared" si="8"/>
        <v>66</v>
      </c>
      <c r="B77" s="6">
        <f>MAX(0,constanten!$C$6*(constanten!$D$6+constanten!$C$16*L76))</f>
        <v>4722.1226455040023</v>
      </c>
      <c r="C77" s="6">
        <f>MAX(0,constanten!$C$7*(constanten!$D$7+constanten!$C$16*M76))</f>
        <v>18877.877354495999</v>
      </c>
      <c r="D77" s="5">
        <f>B77/constanten!$C$6</f>
        <v>5.9026533068800027E-2</v>
      </c>
      <c r="E77" s="5">
        <f>C77/constanten!$C$7</f>
        <v>5.8993366732799993E-2</v>
      </c>
      <c r="F77" s="2">
        <f>IF(constanten!$C$12=1,analyse!U77,IF(constanten!$C$12=2,W77,IF(constanten!$C$12=3,Y77,NaN)))</f>
        <v>8390.2099161240476</v>
      </c>
      <c r="G77" s="2">
        <f>IF(constanten!$C$12=1,analyse!V77,IF(constanten!$C$12=2,X77,IF(constanten!$C$12=3,Z77,NaN)))</f>
        <v>1609.7900838759524</v>
      </c>
      <c r="H77" s="2">
        <f>B77*F77/constanten!$C$6</f>
        <v>495.24500306826997</v>
      </c>
      <c r="I77" s="2">
        <f>C77*G77/constanten!$C$7</f>
        <v>94.966936780918928</v>
      </c>
      <c r="J77" s="3">
        <f t="shared" si="12"/>
        <v>5.902653306880002E-2</v>
      </c>
      <c r="K77" s="3">
        <f t="shared" si="9"/>
        <v>5.89933667328E-2</v>
      </c>
      <c r="L77" s="5">
        <f t="shared" si="11"/>
        <v>0.10487762395155059</v>
      </c>
      <c r="M77" s="5">
        <f t="shared" si="10"/>
        <v>5.0305940121123513E-3</v>
      </c>
      <c r="N77" s="8">
        <f>(F77-H77)/constanten!$C$6</f>
        <v>9.8687061413197219E-2</v>
      </c>
      <c r="O77" s="8">
        <f>(G77-I77)/constanten!$C$7</f>
        <v>4.7338223346719797E-3</v>
      </c>
      <c r="U77">
        <f>IF(J76&gt;K76,IF(constanten!$C$6&gt;constanten!$C$11,constanten!$C$11,constanten!$C$6),IF(constanten!$C$7&gt;constanten!$C$11,0,constanten!$C$11-constanten!$C$7))</f>
        <v>10000</v>
      </c>
      <c r="V77">
        <f>IF(J76&lt;K76,IF(constanten!$C$7&gt;constanten!$C$11,constanten!$C$11,constanten!$C$7),IF(constanten!$C$6&gt;constanten!$C$11,0,constanten!$C$11-constanten!$C$6))</f>
        <v>0</v>
      </c>
      <c r="W77">
        <f>MIN(constanten!$C$6,constanten!$C$11*(H76/($H76+$I76)))</f>
        <v>8390.2099161240476</v>
      </c>
      <c r="X77">
        <f>MAX(constanten!$C$11-W77,constanten!$C$11*(I76/($H76+$I76)))</f>
        <v>1609.7900838759524</v>
      </c>
      <c r="Y77">
        <f>MIN(constanten!$C$6,constanten!$C$11*(J76*constanten!$C$6)/($J76*constanten!$C$6+$K76*constanten!$C$7))</f>
        <v>2000.9750866474499</v>
      </c>
      <c r="Z77">
        <f>MAX(constanten!$C$11-Y77,constanten!$C$11*(K76*constanten!$C$7)/($J76*constanten!$C$6+$K76*constanten!$C$7))</f>
        <v>7999.0249133525504</v>
      </c>
    </row>
    <row r="78" spans="1:26">
      <c r="A78">
        <f t="shared" si="8"/>
        <v>67</v>
      </c>
      <c r="B78" s="6">
        <f>MAX(0,constanten!$C$6*(constanten!$D$6+constanten!$C$16*L77))</f>
        <v>4721.958016775191</v>
      </c>
      <c r="C78" s="6">
        <f>MAX(0,constanten!$C$7*(constanten!$D$7+constanten!$C$16*M77))</f>
        <v>18878.041983224808</v>
      </c>
      <c r="D78" s="5">
        <f>B78/constanten!$C$6</f>
        <v>5.902447520968989E-2</v>
      </c>
      <c r="E78" s="5">
        <f>C78/constanten!$C$7</f>
        <v>5.8993881197577522E-2</v>
      </c>
      <c r="F78" s="2">
        <f>IF(constanten!$C$12=1,analyse!U78,IF(constanten!$C$12=2,W78,IF(constanten!$C$12=3,Y78,NaN)))</f>
        <v>8390.9688983048218</v>
      </c>
      <c r="G78" s="2">
        <f>IF(constanten!$C$12=1,analyse!V78,IF(constanten!$C$12=2,X78,IF(constanten!$C$12=3,Z78,NaN)))</f>
        <v>1609.0311016951794</v>
      </c>
      <c r="H78" s="2">
        <f>B78*F78/constanten!$C$6</f>
        <v>495.2725357232718</v>
      </c>
      <c r="I78" s="2">
        <f>C78*G78/constanten!$C$7</f>
        <v>94.9229896566127</v>
      </c>
      <c r="J78" s="3">
        <f t="shared" si="12"/>
        <v>5.9024475209689883E-2</v>
      </c>
      <c r="K78" s="3">
        <f t="shared" si="9"/>
        <v>5.8993881197577529E-2</v>
      </c>
      <c r="L78" s="5">
        <f t="shared" si="11"/>
        <v>0.10488711122881027</v>
      </c>
      <c r="M78" s="5">
        <f t="shared" si="10"/>
        <v>5.0282221927974357E-3</v>
      </c>
      <c r="N78" s="8">
        <f>(F78-H78)/constanten!$C$6</f>
        <v>9.8696204532269377E-2</v>
      </c>
      <c r="O78" s="8">
        <f>(G78-I78)/constanten!$C$7</f>
        <v>4.7315878501205206E-3</v>
      </c>
      <c r="U78">
        <f>IF(J77&gt;K77,IF(constanten!$C$6&gt;constanten!$C$11,constanten!$C$11,constanten!$C$6),IF(constanten!$C$7&gt;constanten!$C$11,0,constanten!$C$11-constanten!$C$7))</f>
        <v>10000</v>
      </c>
      <c r="V78">
        <f>IF(J77&lt;K77,IF(constanten!$C$7&gt;constanten!$C$11,constanten!$C$11,constanten!$C$7),IF(constanten!$C$6&gt;constanten!$C$11,0,constanten!$C$11-constanten!$C$6))</f>
        <v>0</v>
      </c>
      <c r="W78">
        <f>MIN(constanten!$C$6,constanten!$C$11*(H77/($H77+$I77)))</f>
        <v>8390.9688983048218</v>
      </c>
      <c r="X78">
        <f>MAX(constanten!$C$11-W78,constanten!$C$11*(I77/($H77+$I77)))</f>
        <v>1609.0311016951794</v>
      </c>
      <c r="Y78">
        <f>MIN(constanten!$C$6,constanten!$C$11*(J77*constanten!$C$6)/($J77*constanten!$C$6+$K77*constanten!$C$7))</f>
        <v>2000.8994260610175</v>
      </c>
      <c r="Z78">
        <f>MAX(constanten!$C$11-Y78,constanten!$C$11*(K77*constanten!$C$7)/($J77*constanten!$C$6+$K77*constanten!$C$7))</f>
        <v>7999.100573938983</v>
      </c>
    </row>
    <row r="79" spans="1:26">
      <c r="A79">
        <f t="shared" si="8"/>
        <v>68</v>
      </c>
      <c r="B79" s="6">
        <f>MAX(0,constanten!$C$6*(constanten!$D$6+constanten!$C$16*L78))</f>
        <v>4721.8062203390355</v>
      </c>
      <c r="C79" s="6">
        <f>MAX(0,constanten!$C$7*(constanten!$D$7+constanten!$C$16*M78))</f>
        <v>18878.193779660964</v>
      </c>
      <c r="D79" s="5">
        <f>B79/constanten!$C$6</f>
        <v>5.9022577754237943E-2</v>
      </c>
      <c r="E79" s="5">
        <f>C79/constanten!$C$7</f>
        <v>5.899435556144051E-2</v>
      </c>
      <c r="F79" s="2">
        <f>IF(constanten!$C$12=1,analyse!U79,IF(constanten!$C$12=2,W79,IF(constanten!$C$12=3,Y79,NaN)))</f>
        <v>8391.6687678119088</v>
      </c>
      <c r="G79" s="2">
        <f>IF(constanten!$C$12=1,analyse!V79,IF(constanten!$C$12=2,X79,IF(constanten!$C$12=3,Z79,NaN)))</f>
        <v>1608.3312321880912</v>
      </c>
      <c r="H79" s="2">
        <f>B79*F79/constanten!$C$6</f>
        <v>495.29792233598846</v>
      </c>
      <c r="I79" s="2">
        <f>C79*G79/constanten!$C$7</f>
        <v>94.882464572273989</v>
      </c>
      <c r="J79" s="3">
        <f t="shared" si="12"/>
        <v>5.9022577754237936E-2</v>
      </c>
      <c r="K79" s="3">
        <f t="shared" si="9"/>
        <v>5.899435556144051E-2</v>
      </c>
      <c r="L79" s="5">
        <f t="shared" si="11"/>
        <v>0.10489585959764886</v>
      </c>
      <c r="M79" s="5">
        <f t="shared" si="10"/>
        <v>5.0260351005877854E-3</v>
      </c>
      <c r="N79" s="8">
        <f>(F79-H79)/constanten!$C$6</f>
        <v>9.8704635568448995E-2</v>
      </c>
      <c r="O79" s="8">
        <f>(G79-I79)/constanten!$C$7</f>
        <v>4.7295273987994291E-3</v>
      </c>
      <c r="U79">
        <f>IF(J78&gt;K78,IF(constanten!$C$6&gt;constanten!$C$11,constanten!$C$11,constanten!$C$6),IF(constanten!$C$7&gt;constanten!$C$11,0,constanten!$C$11-constanten!$C$7))</f>
        <v>10000</v>
      </c>
      <c r="V79">
        <f>IF(J78&lt;K78,IF(constanten!$C$7&gt;constanten!$C$11,constanten!$C$11,constanten!$C$7),IF(constanten!$C$6&gt;constanten!$C$11,0,constanten!$C$11-constanten!$C$6))</f>
        <v>0</v>
      </c>
      <c r="W79">
        <f>MIN(constanten!$C$6,constanten!$C$11*(H78/($H78+$I78)))</f>
        <v>8391.6687678119088</v>
      </c>
      <c r="X79">
        <f>MAX(constanten!$C$11-W79,constanten!$C$11*(I78/($H78+$I78)))</f>
        <v>1608.3312321880912</v>
      </c>
      <c r="Y79">
        <f>MIN(constanten!$C$6,constanten!$C$11*(J78*constanten!$C$6)/($J78*constanten!$C$6+$K78*constanten!$C$7))</f>
        <v>2000.8296681250808</v>
      </c>
      <c r="Z79">
        <f>MAX(constanten!$C$11-Y79,constanten!$C$11*(K78*constanten!$C$7)/($J78*constanten!$C$6+$K78*constanten!$C$7))</f>
        <v>7999.1703318749187</v>
      </c>
    </row>
    <row r="80" spans="1:26">
      <c r="A80">
        <f t="shared" si="8"/>
        <v>69</v>
      </c>
      <c r="B80" s="6">
        <f>MAX(0,constanten!$C$6*(constanten!$D$6+constanten!$C$16*L79))</f>
        <v>4721.6662464376177</v>
      </c>
      <c r="C80" s="6">
        <f>MAX(0,constanten!$C$7*(constanten!$D$7+constanten!$C$16*M79))</f>
        <v>18878.333753562383</v>
      </c>
      <c r="D80" s="5">
        <f>B80/constanten!$C$6</f>
        <v>5.9020828080470218E-2</v>
      </c>
      <c r="E80" s="5">
        <f>C80/constanten!$C$7</f>
        <v>5.899479297988245E-2</v>
      </c>
      <c r="F80" s="2">
        <f>IF(constanten!$C$12=1,analyse!U80,IF(constanten!$C$12=2,W80,IF(constanten!$C$12=3,Y80,NaN)))</f>
        <v>8392.3141690741668</v>
      </c>
      <c r="G80" s="2">
        <f>IF(constanten!$C$12=1,analyse!V80,IF(constanten!$C$12=2,X80,IF(constanten!$C$12=3,Z80,NaN)))</f>
        <v>1607.6858309258334</v>
      </c>
      <c r="H80" s="2">
        <f>B80*F80/constanten!$C$6</f>
        <v>495.3213317702207</v>
      </c>
      <c r="I80" s="2">
        <f>C80*G80/constanten!$C$7</f>
        <v>94.845092772159845</v>
      </c>
      <c r="J80" s="3">
        <f t="shared" si="12"/>
        <v>5.9020828080470218E-2</v>
      </c>
      <c r="K80" s="3">
        <f t="shared" si="9"/>
        <v>5.899479297988245E-2</v>
      </c>
      <c r="L80" s="5">
        <f t="shared" si="11"/>
        <v>0.10490392711342708</v>
      </c>
      <c r="M80" s="5">
        <f t="shared" si="10"/>
        <v>5.0240182216432297E-3</v>
      </c>
      <c r="N80" s="8">
        <f>(F80-H80)/constanten!$C$6</f>
        <v>9.8712410466299319E-2</v>
      </c>
      <c r="O80" s="8">
        <f>(G80-I80)/constanten!$C$7</f>
        <v>4.7276273067302296E-3</v>
      </c>
      <c r="U80">
        <f>IF(J79&gt;K79,IF(constanten!$C$6&gt;constanten!$C$11,constanten!$C$11,constanten!$C$6),IF(constanten!$C$7&gt;constanten!$C$11,0,constanten!$C$11-constanten!$C$7))</f>
        <v>10000</v>
      </c>
      <c r="V80">
        <f>IF(J79&lt;K79,IF(constanten!$C$7&gt;constanten!$C$11,constanten!$C$11,constanten!$C$7),IF(constanten!$C$6&gt;constanten!$C$11,0,constanten!$C$11-constanten!$C$6))</f>
        <v>0</v>
      </c>
      <c r="W80">
        <f>MIN(constanten!$C$6,constanten!$C$11*(H79/($H79+$I79)))</f>
        <v>8392.3141690741668</v>
      </c>
      <c r="X80">
        <f>MAX(constanten!$C$11-W80,constanten!$C$11*(I79/($H79+$I79)))</f>
        <v>1607.6858309258334</v>
      </c>
      <c r="Y80">
        <f>MIN(constanten!$C$6,constanten!$C$11*(J79*constanten!$C$6)/($J79*constanten!$C$6+$K79*constanten!$C$7))</f>
        <v>2000.7653476012858</v>
      </c>
      <c r="Z80">
        <f>MAX(constanten!$C$11-Y80,constanten!$C$11*(K79*constanten!$C$7)/($J79*constanten!$C$6+$K79*constanten!$C$7))</f>
        <v>7999.2346523987144</v>
      </c>
    </row>
    <row r="81" spans="1:26">
      <c r="A81">
        <f t="shared" si="8"/>
        <v>70</v>
      </c>
      <c r="B81" s="6">
        <f>MAX(0,constanten!$C$6*(constanten!$D$6+constanten!$C$16*L80))</f>
        <v>4721.5371661851668</v>
      </c>
      <c r="C81" s="6">
        <f>MAX(0,constanten!$C$7*(constanten!$D$7+constanten!$C$16*M80))</f>
        <v>18878.462833814832</v>
      </c>
      <c r="D81" s="5">
        <f>B81/constanten!$C$6</f>
        <v>5.9019214577314585E-2</v>
      </c>
      <c r="E81" s="5">
        <f>C81/constanten!$C$7</f>
        <v>5.8995196355671353E-2</v>
      </c>
      <c r="F81" s="2">
        <f>IF(constanten!$C$12=1,analyse!U81,IF(constanten!$C$12=2,W81,IF(constanten!$C$12=3,Y81,NaN)))</f>
        <v>8392.9093755934446</v>
      </c>
      <c r="G81" s="2">
        <f>IF(constanten!$C$12=1,analyse!V81,IF(constanten!$C$12=2,X81,IF(constanten!$C$12=3,Z81,NaN)))</f>
        <v>1607.0906244065554</v>
      </c>
      <c r="H81" s="2">
        <f>B81*F81/constanten!$C$6</f>
        <v>495.34291936610492</v>
      </c>
      <c r="I81" s="2">
        <f>C81*G81/constanten!$C$7</f>
        <v>94.810626948223216</v>
      </c>
      <c r="J81" s="3">
        <f t="shared" si="12"/>
        <v>5.9019214577314592E-2</v>
      </c>
      <c r="K81" s="3">
        <f t="shared" si="9"/>
        <v>5.8995196355671353E-2</v>
      </c>
      <c r="L81" s="5">
        <f t="shared" si="11"/>
        <v>0.10491136719491807</v>
      </c>
      <c r="M81" s="5">
        <f t="shared" si="10"/>
        <v>5.022158201270486E-3</v>
      </c>
      <c r="N81" s="8">
        <f>(F81-H81)/constanten!$C$6</f>
        <v>9.8719580702841744E-2</v>
      </c>
      <c r="O81" s="8">
        <f>(G81-I81)/constanten!$C$7</f>
        <v>4.7258749920572884E-3</v>
      </c>
      <c r="U81">
        <f>IF(J80&gt;K80,IF(constanten!$C$6&gt;constanten!$C$11,constanten!$C$11,constanten!$C$6),IF(constanten!$C$7&gt;constanten!$C$11,0,constanten!$C$11-constanten!$C$7))</f>
        <v>10000</v>
      </c>
      <c r="V81">
        <f>IF(J80&lt;K80,IF(constanten!$C$7&gt;constanten!$C$11,constanten!$C$11,constanten!$C$7),IF(constanten!$C$6&gt;constanten!$C$11,0,constanten!$C$11-constanten!$C$6))</f>
        <v>0</v>
      </c>
      <c r="W81">
        <f>MIN(constanten!$C$6,constanten!$C$11*(H80/($H80+$I80)))</f>
        <v>8392.9093755934446</v>
      </c>
      <c r="X81">
        <f>MAX(constanten!$C$11-W81,constanten!$C$11*(I80/($H80+$I80)))</f>
        <v>1607.0906244065554</v>
      </c>
      <c r="Y81">
        <f>MIN(constanten!$C$6,constanten!$C$11*(J80*constanten!$C$6)/($J80*constanten!$C$6+$K80*constanten!$C$7))</f>
        <v>2000.7060366261092</v>
      </c>
      <c r="Z81">
        <f>MAX(constanten!$C$11-Y81,constanten!$C$11*(K80*constanten!$C$7)/($J80*constanten!$C$6+$K80*constanten!$C$7))</f>
        <v>7999.2939633738906</v>
      </c>
    </row>
    <row r="82" spans="1:26">
      <c r="A82">
        <f t="shared" si="8"/>
        <v>71</v>
      </c>
      <c r="B82" s="6">
        <f>MAX(0,constanten!$C$6*(constanten!$D$6+constanten!$C$16*L81))</f>
        <v>4721.4181248813111</v>
      </c>
      <c r="C82" s="6">
        <f>MAX(0,constanten!$C$7*(constanten!$D$7+constanten!$C$16*M81))</f>
        <v>18878.581875118689</v>
      </c>
      <c r="D82" s="5">
        <f>B82/constanten!$C$6</f>
        <v>5.9017726561016386E-2</v>
      </c>
      <c r="E82" s="5">
        <f>C82/constanten!$C$7</f>
        <v>5.8995568359745905E-2</v>
      </c>
      <c r="F82" s="2">
        <f>IF(constanten!$C$12=1,analyse!U82,IF(constanten!$C$12=2,W82,IF(constanten!$C$12=3,Y82,NaN)))</f>
        <v>8393.4583204601277</v>
      </c>
      <c r="G82" s="2">
        <f>IF(constanten!$C$12=1,analyse!V82,IF(constanten!$C$12=2,X82,IF(constanten!$C$12=3,Z82,NaN)))</f>
        <v>1606.5416795398723</v>
      </c>
      <c r="H82" s="2">
        <f>B82*F82/constanten!$C$6</f>
        <v>495.36282805820366</v>
      </c>
      <c r="I82" s="2">
        <f>C82*G82/constanten!$C$7</f>
        <v>94.77883947807554</v>
      </c>
      <c r="J82" s="3">
        <f t="shared" si="12"/>
        <v>5.9017726561016386E-2</v>
      </c>
      <c r="K82" s="3">
        <f t="shared" si="9"/>
        <v>5.8995568359745905E-2</v>
      </c>
      <c r="L82" s="5">
        <f t="shared" si="11"/>
        <v>0.1049182290057516</v>
      </c>
      <c r="M82" s="5">
        <f t="shared" si="10"/>
        <v>5.0204427485621012E-3</v>
      </c>
      <c r="N82" s="8">
        <f>(F82-H82)/constanten!$C$6</f>
        <v>9.8726193655024053E-2</v>
      </c>
      <c r="O82" s="8">
        <f>(G82-I82)/constanten!$C$7</f>
        <v>4.7242588751931153E-3</v>
      </c>
      <c r="U82">
        <f>IF(J81&gt;K81,IF(constanten!$C$6&gt;constanten!$C$11,constanten!$C$11,constanten!$C$6),IF(constanten!$C$7&gt;constanten!$C$11,0,constanten!$C$11-constanten!$C$7))</f>
        <v>10000</v>
      </c>
      <c r="V82">
        <f>IF(J81&lt;K81,IF(constanten!$C$7&gt;constanten!$C$11,constanten!$C$11,constanten!$C$7),IF(constanten!$C$6&gt;constanten!$C$11,0,constanten!$C$11-constanten!$C$6))</f>
        <v>0</v>
      </c>
      <c r="W82">
        <f>MIN(constanten!$C$6,constanten!$C$11*(H81/($H81+$I81)))</f>
        <v>8393.4583204601277</v>
      </c>
      <c r="X82">
        <f>MAX(constanten!$C$11-W82,constanten!$C$11*(I81/($H81+$I81)))</f>
        <v>1606.5416795398723</v>
      </c>
      <c r="Y82">
        <f>MIN(constanten!$C$6,constanten!$C$11*(J81*constanten!$C$6)/($J81*constanten!$C$6+$K81*constanten!$C$7))</f>
        <v>2000.6513416038845</v>
      </c>
      <c r="Z82">
        <f>MAX(constanten!$C$11-Y82,constanten!$C$11*(K81*constanten!$C$7)/($J81*constanten!$C$6+$K81*constanten!$C$7))</f>
        <v>7999.3486583961158</v>
      </c>
    </row>
    <row r="83" spans="1:26">
      <c r="A83">
        <f t="shared" si="8"/>
        <v>72</v>
      </c>
      <c r="B83" s="6">
        <f>MAX(0,constanten!$C$6*(constanten!$D$6+constanten!$C$16*L82))</f>
        <v>4721.3083359079747</v>
      </c>
      <c r="C83" s="6">
        <f>MAX(0,constanten!$C$7*(constanten!$D$7+constanten!$C$16*M82))</f>
        <v>18878.691664092024</v>
      </c>
      <c r="D83" s="5">
        <f>B83/constanten!$C$6</f>
        <v>5.901635419884968E-2</v>
      </c>
      <c r="E83" s="5">
        <f>C83/constanten!$C$7</f>
        <v>5.8995911450287576E-2</v>
      </c>
      <c r="F83" s="2">
        <f>IF(constanten!$C$12=1,analyse!U83,IF(constanten!$C$12=2,W83,IF(constanten!$C$12=3,Y83,NaN)))</f>
        <v>8393.9646242273011</v>
      </c>
      <c r="G83" s="2">
        <f>IF(constanten!$C$12=1,analyse!V83,IF(constanten!$C$12=2,X83,IF(constanten!$C$12=3,Z83,NaN)))</f>
        <v>1606.0353757726989</v>
      </c>
      <c r="H83" s="2">
        <f>B83*F83/constanten!$C$6</f>
        <v>495.38118939601259</v>
      </c>
      <c r="I83" s="2">
        <f>C83*G83/constanten!$C$7</f>
        <v>94.749520815115474</v>
      </c>
      <c r="J83" s="3">
        <f t="shared" si="12"/>
        <v>5.9016354198849687E-2</v>
      </c>
      <c r="K83" s="3">
        <f t="shared" si="9"/>
        <v>5.8995911450287576E-2</v>
      </c>
      <c r="L83" s="5">
        <f t="shared" si="11"/>
        <v>0.10492455780284127</v>
      </c>
      <c r="M83" s="5">
        <f t="shared" si="10"/>
        <v>5.018860549289684E-3</v>
      </c>
      <c r="N83" s="8">
        <f>(F83-H83)/constanten!$C$6</f>
        <v>9.8732292935391097E-2</v>
      </c>
      <c r="O83" s="8">
        <f>(G83-I83)/constanten!$C$7</f>
        <v>4.7227682967424488E-3</v>
      </c>
      <c r="U83">
        <f>IF(J82&gt;K82,IF(constanten!$C$6&gt;constanten!$C$11,constanten!$C$11,constanten!$C$6),IF(constanten!$C$7&gt;constanten!$C$11,0,constanten!$C$11-constanten!$C$7))</f>
        <v>10000</v>
      </c>
      <c r="V83">
        <f>IF(J82&lt;K82,IF(constanten!$C$7&gt;constanten!$C$11,constanten!$C$11,constanten!$C$7),IF(constanten!$C$6&gt;constanten!$C$11,0,constanten!$C$11-constanten!$C$6))</f>
        <v>0</v>
      </c>
      <c r="W83">
        <f>MIN(constanten!$C$6,constanten!$C$11*(H82/($H82+$I82)))</f>
        <v>8393.9646242273011</v>
      </c>
      <c r="X83">
        <f>MAX(constanten!$C$11-W83,constanten!$C$11*(I82/($H82+$I82)))</f>
        <v>1606.0353757726989</v>
      </c>
      <c r="Y83">
        <f>MIN(constanten!$C$6,constanten!$C$11*(J82*constanten!$C$6)/($J82*constanten!$C$6+$K82*constanten!$C$7))</f>
        <v>2000.6009003734368</v>
      </c>
      <c r="Z83">
        <f>MAX(constanten!$C$11-Y83,constanten!$C$11*(K82*constanten!$C$7)/($J82*constanten!$C$6+$K82*constanten!$C$7))</f>
        <v>7999.3990996265629</v>
      </c>
    </row>
    <row r="84" spans="1:26">
      <c r="A84">
        <f t="shared" si="8"/>
        <v>73</v>
      </c>
      <c r="B84" s="6">
        <f>MAX(0,constanten!$C$6*(constanten!$D$6+constanten!$C$16*L83))</f>
        <v>4721.2070751545398</v>
      </c>
      <c r="C84" s="6">
        <f>MAX(0,constanten!$C$7*(constanten!$D$7+constanten!$C$16*M83))</f>
        <v>18878.79292484546</v>
      </c>
      <c r="D84" s="5">
        <f>B84/constanten!$C$6</f>
        <v>5.9015088439431748E-2</v>
      </c>
      <c r="E84" s="5">
        <f>C84/constanten!$C$7</f>
        <v>5.8996227890142063E-2</v>
      </c>
      <c r="F84" s="2">
        <f>IF(constanten!$C$12=1,analyse!U84,IF(constanten!$C$12=2,W84,IF(constanten!$C$12=3,Y84,NaN)))</f>
        <v>8394.4316203910585</v>
      </c>
      <c r="G84" s="2">
        <f>IF(constanten!$C$12=1,analyse!V84,IF(constanten!$C$12=2,X84,IF(constanten!$C$12=3,Z84,NaN)))</f>
        <v>1605.5683796089415</v>
      </c>
      <c r="H84" s="2">
        <f>B84*F84/constanten!$C$6</f>
        <v>495.39812447614065</v>
      </c>
      <c r="I84" s="2">
        <f>C84*G84/constanten!$C$7</f>
        <v>94.722478016615241</v>
      </c>
      <c r="J84" s="3">
        <f t="shared" si="12"/>
        <v>5.9015088439431748E-2</v>
      </c>
      <c r="K84" s="3">
        <f t="shared" si="9"/>
        <v>5.8996227890142069E-2</v>
      </c>
      <c r="L84" s="5">
        <f t="shared" si="11"/>
        <v>0.10493039525488823</v>
      </c>
      <c r="M84" s="5">
        <f t="shared" si="10"/>
        <v>5.0174011862779422E-3</v>
      </c>
      <c r="N84" s="8">
        <f>(F84-H84)/constanten!$C$6</f>
        <v>9.8737918698936472E-2</v>
      </c>
      <c r="O84" s="8">
        <f>(G84-I84)/constanten!$C$7</f>
        <v>4.7213934424760193E-3</v>
      </c>
      <c r="U84">
        <f>IF(J83&gt;K83,IF(constanten!$C$6&gt;constanten!$C$11,constanten!$C$11,constanten!$C$6),IF(constanten!$C$7&gt;constanten!$C$11,0,constanten!$C$11-constanten!$C$7))</f>
        <v>10000</v>
      </c>
      <c r="V84">
        <f>IF(J83&lt;K83,IF(constanten!$C$7&gt;constanten!$C$11,constanten!$C$11,constanten!$C$7),IF(constanten!$C$6&gt;constanten!$C$11,0,constanten!$C$11-constanten!$C$6))</f>
        <v>0</v>
      </c>
      <c r="W84">
        <f>MIN(constanten!$C$6,constanten!$C$11*(H83/($H83+$I83)))</f>
        <v>8394.4316203910585</v>
      </c>
      <c r="X84">
        <f>MAX(constanten!$C$11-W84,constanten!$C$11*(I83/($H83+$I83)))</f>
        <v>1605.5683796089415</v>
      </c>
      <c r="Y84">
        <f>MIN(constanten!$C$6,constanten!$C$11*(J83*constanten!$C$6)/($J83*constanten!$C$6+$K83*constanten!$C$7))</f>
        <v>2000.5543796220231</v>
      </c>
      <c r="Z84">
        <f>MAX(constanten!$C$11-Y84,constanten!$C$11*(K83*constanten!$C$7)/($J83*constanten!$C$6+$K83*constanten!$C$7))</f>
        <v>7999.4456203779773</v>
      </c>
    </row>
    <row r="85" spans="1:26">
      <c r="A85">
        <f t="shared" si="8"/>
        <v>74</v>
      </c>
      <c r="B85" s="6">
        <f>MAX(0,constanten!$C$6*(constanten!$D$6+constanten!$C$16*L84))</f>
        <v>4721.1136759217889</v>
      </c>
      <c r="C85" s="6">
        <f>MAX(0,constanten!$C$7*(constanten!$D$7+constanten!$C$16*M84))</f>
        <v>18878.886324078208</v>
      </c>
      <c r="D85" s="5">
        <f>B85/constanten!$C$6</f>
        <v>5.9013920949022358E-2</v>
      </c>
      <c r="E85" s="5">
        <f>C85/constanten!$C$7</f>
        <v>5.89965197627444E-2</v>
      </c>
      <c r="F85" s="2">
        <f>IF(constanten!$C$12=1,analyse!U85,IF(constanten!$C$12=2,W85,IF(constanten!$C$12=3,Y85,NaN)))</f>
        <v>8394.8623786986318</v>
      </c>
      <c r="G85" s="2">
        <f>IF(constanten!$C$12=1,analyse!V85,IF(constanten!$C$12=2,X85,IF(constanten!$C$12=3,Z85,NaN)))</f>
        <v>1605.1376213013682</v>
      </c>
      <c r="H85" s="2">
        <f>B85*F85/constanten!$C$6</f>
        <v>495.41374479444289</v>
      </c>
      <c r="I85" s="2">
        <f>C85*G85/constanten!$C$7</f>
        <v>94.697533397030696</v>
      </c>
      <c r="J85" s="3">
        <f t="shared" si="12"/>
        <v>5.9013920949022365E-2</v>
      </c>
      <c r="K85" s="3">
        <f t="shared" si="9"/>
        <v>5.8996519762744393E-2</v>
      </c>
      <c r="L85" s="5">
        <f t="shared" si="11"/>
        <v>0.1049357797337329</v>
      </c>
      <c r="M85" s="5">
        <f t="shared" si="10"/>
        <v>5.0160550665667748E-3</v>
      </c>
      <c r="N85" s="8">
        <f>(F85-H85)/constanten!$C$6</f>
        <v>9.8743107923802365E-2</v>
      </c>
      <c r="O85" s="8">
        <f>(G85-I85)/constanten!$C$7</f>
        <v>4.7201252747010548E-3</v>
      </c>
      <c r="U85">
        <f>IF(J84&gt;K84,IF(constanten!$C$6&gt;constanten!$C$11,constanten!$C$11,constanten!$C$6),IF(constanten!$C$7&gt;constanten!$C$11,0,constanten!$C$11-constanten!$C$7))</f>
        <v>10000</v>
      </c>
      <c r="V85">
        <f>IF(J84&lt;K84,IF(constanten!$C$7&gt;constanten!$C$11,constanten!$C$11,constanten!$C$7),IF(constanten!$C$6&gt;constanten!$C$11,0,constanten!$C$11-constanten!$C$6))</f>
        <v>0</v>
      </c>
      <c r="W85">
        <f>MIN(constanten!$C$6,constanten!$C$11*(H84/($H84+$I84)))</f>
        <v>8394.8623786986318</v>
      </c>
      <c r="X85">
        <f>MAX(constanten!$C$11-W85,constanten!$C$11*(I84/($H84+$I84)))</f>
        <v>1605.1376213013682</v>
      </c>
      <c r="Y85">
        <f>MIN(constanten!$C$6,constanten!$C$11*(J84*constanten!$C$6)/($J84*constanten!$C$6+$K84*constanten!$C$7))</f>
        <v>2000.5114725231099</v>
      </c>
      <c r="Z85">
        <f>MAX(constanten!$C$11-Y85,constanten!$C$11*(K84*constanten!$C$7)/($J84*constanten!$C$6+$K84*constanten!$C$7))</f>
        <v>7999.4885274768903</v>
      </c>
    </row>
    <row r="86" spans="1:26">
      <c r="A86">
        <f t="shared" si="8"/>
        <v>75</v>
      </c>
      <c r="B86" s="6">
        <f>MAX(0,constanten!$C$6*(constanten!$D$6+constanten!$C$16*L85))</f>
        <v>4721.0275242602738</v>
      </c>
      <c r="C86" s="6">
        <f>MAX(0,constanten!$C$7*(constanten!$D$7+constanten!$C$16*M85))</f>
        <v>18878.972475739727</v>
      </c>
      <c r="D86" s="5">
        <f>B86/constanten!$C$6</f>
        <v>5.9012844053253424E-2</v>
      </c>
      <c r="E86" s="5">
        <f>C86/constanten!$C$7</f>
        <v>5.899678898668665E-2</v>
      </c>
      <c r="F86" s="2">
        <f>IF(constanten!$C$12=1,analyse!U86,IF(constanten!$C$12=2,W86,IF(constanten!$C$12=3,Y86,NaN)))</f>
        <v>8395.2597264832457</v>
      </c>
      <c r="G86" s="2">
        <f>IF(constanten!$C$12=1,analyse!V86,IF(constanten!$C$12=2,X86,IF(constanten!$C$12=3,Z86,NaN)))</f>
        <v>1604.7402735167545</v>
      </c>
      <c r="H86" s="2">
        <f>B86*F86/constanten!$C$6</f>
        <v>495.42815302551475</v>
      </c>
      <c r="I86" s="2">
        <f>C86*G86/constanten!$C$7</f>
        <v>94.674523295105786</v>
      </c>
      <c r="J86" s="3">
        <f t="shared" si="12"/>
        <v>5.9012844053253424E-2</v>
      </c>
      <c r="K86" s="3">
        <f t="shared" si="9"/>
        <v>5.899678898668665E-2</v>
      </c>
      <c r="L86" s="5">
        <f t="shared" si="11"/>
        <v>0.10494074658104056</v>
      </c>
      <c r="M86" s="5">
        <f t="shared" si="10"/>
        <v>5.0148133547398581E-3</v>
      </c>
      <c r="N86" s="8">
        <f>(F86-H86)/constanten!$C$6</f>
        <v>9.8747894668221634E-2</v>
      </c>
      <c r="O86" s="8">
        <f>(G86-I86)/constanten!$C$7</f>
        <v>4.7189554694426527E-3</v>
      </c>
      <c r="U86">
        <f>IF(J85&gt;K85,IF(constanten!$C$6&gt;constanten!$C$11,constanten!$C$11,constanten!$C$6),IF(constanten!$C$7&gt;constanten!$C$11,0,constanten!$C$11-constanten!$C$7))</f>
        <v>10000</v>
      </c>
      <c r="V86">
        <f>IF(J85&lt;K85,IF(constanten!$C$7&gt;constanten!$C$11,constanten!$C$11,constanten!$C$7),IF(constanten!$C$6&gt;constanten!$C$11,0,constanten!$C$11-constanten!$C$6))</f>
        <v>0</v>
      </c>
      <c r="W86">
        <f>MIN(constanten!$C$6,constanten!$C$11*(H85/($H85+$I85)))</f>
        <v>8395.2597264832457</v>
      </c>
      <c r="X86">
        <f>MAX(constanten!$C$11-W86,constanten!$C$11*(I85/($H85+$I85)))</f>
        <v>1604.7402735167545</v>
      </c>
      <c r="Y86">
        <f>MIN(constanten!$C$6,constanten!$C$11*(J85*constanten!$C$6)/($J85*constanten!$C$6+$K85*constanten!$C$7))</f>
        <v>2000.4718965770298</v>
      </c>
      <c r="Z86">
        <f>MAX(constanten!$C$11-Y86,constanten!$C$11*(K85*constanten!$C$7)/($J85*constanten!$C$6+$K85*constanten!$C$7))</f>
        <v>7999.5281034229711</v>
      </c>
    </row>
    <row r="87" spans="1:26">
      <c r="A87">
        <f t="shared" si="8"/>
        <v>76</v>
      </c>
      <c r="B87" s="6">
        <f>MAX(0,constanten!$C$6*(constanten!$D$6+constanten!$C$16*L86))</f>
        <v>4720.9480547033509</v>
      </c>
      <c r="C87" s="6">
        <f>MAX(0,constanten!$C$7*(constanten!$D$7+constanten!$C$16*M86))</f>
        <v>18879.051945296647</v>
      </c>
      <c r="D87" s="5">
        <f>B87/constanten!$C$6</f>
        <v>5.9011850683791889E-2</v>
      </c>
      <c r="E87" s="5">
        <f>C87/constanten!$C$7</f>
        <v>5.8997037329052024E-2</v>
      </c>
      <c r="F87" s="2">
        <f>IF(constanten!$C$12=1,analyse!U87,IF(constanten!$C$12=2,W87,IF(constanten!$C$12=3,Y87,NaN)))</f>
        <v>8395.6262682044471</v>
      </c>
      <c r="G87" s="2">
        <f>IF(constanten!$C$12=1,analyse!V87,IF(constanten!$C$12=2,X87,IF(constanten!$C$12=3,Z87,NaN)))</f>
        <v>1604.3737317955542</v>
      </c>
      <c r="H87" s="2">
        <f>B87*F87/constanten!$C$6</f>
        <v>495.44144373620173</v>
      </c>
      <c r="I87" s="2">
        <f>C87*G87/constanten!$C$7</f>
        <v>94.653296944492809</v>
      </c>
      <c r="J87" s="3">
        <f t="shared" si="12"/>
        <v>5.9011850683791889E-2</v>
      </c>
      <c r="K87" s="3">
        <f t="shared" si="9"/>
        <v>5.8997037329052024E-2</v>
      </c>
      <c r="L87" s="5">
        <f t="shared" si="11"/>
        <v>0.10494532835255559</v>
      </c>
      <c r="M87" s="5">
        <f t="shared" si="10"/>
        <v>5.0136679118611069E-3</v>
      </c>
      <c r="N87" s="8">
        <f>(F87-H87)/constanten!$C$6</f>
        <v>9.8752310305853061E-2</v>
      </c>
      <c r="O87" s="8">
        <f>(G87-I87)/constanten!$C$7</f>
        <v>4.7178763589095663E-3</v>
      </c>
      <c r="U87">
        <f>IF(J86&gt;K86,IF(constanten!$C$6&gt;constanten!$C$11,constanten!$C$11,constanten!$C$6),IF(constanten!$C$7&gt;constanten!$C$11,0,constanten!$C$11-constanten!$C$7))</f>
        <v>10000</v>
      </c>
      <c r="V87">
        <f>IF(J86&lt;K86,IF(constanten!$C$7&gt;constanten!$C$11,constanten!$C$11,constanten!$C$7),IF(constanten!$C$6&gt;constanten!$C$11,0,constanten!$C$11-constanten!$C$6))</f>
        <v>0</v>
      </c>
      <c r="W87">
        <f>MIN(constanten!$C$6,constanten!$C$11*(H86/($H86+$I86)))</f>
        <v>8395.6262682044471</v>
      </c>
      <c r="X87">
        <f>MAX(constanten!$C$11-W87,constanten!$C$11*(I86/($H86+$I86)))</f>
        <v>1604.3737317955542</v>
      </c>
      <c r="Y87">
        <f>MIN(constanten!$C$6,constanten!$C$11*(J86*constanten!$C$6)/($J86*constanten!$C$6+$K86*constanten!$C$7))</f>
        <v>2000.435391635709</v>
      </c>
      <c r="Z87">
        <f>MAX(constanten!$C$11-Y87,constanten!$C$11*(K86*constanten!$C$7)/($J86*constanten!$C$6+$K86*constanten!$C$7))</f>
        <v>7999.5646083642914</v>
      </c>
    </row>
    <row r="88" spans="1:26">
      <c r="A88">
        <f t="shared" si="8"/>
        <v>77</v>
      </c>
      <c r="B88" s="6">
        <f>MAX(0,constanten!$C$6*(constanten!$D$6+constanten!$C$16*L87))</f>
        <v>4720.8747463591108</v>
      </c>
      <c r="C88" s="6">
        <f>MAX(0,constanten!$C$7*(constanten!$D$7+constanten!$C$16*M87))</f>
        <v>18879.12525364089</v>
      </c>
      <c r="D88" s="5">
        <f>B88/constanten!$C$6</f>
        <v>5.9010934329488882E-2</v>
      </c>
      <c r="E88" s="5">
        <f>C88/constanten!$C$7</f>
        <v>5.8997266417627779E-2</v>
      </c>
      <c r="F88" s="2">
        <f>IF(constanten!$C$12=1,analyse!U88,IF(constanten!$C$12=2,W88,IF(constanten!$C$12=3,Y88,NaN)))</f>
        <v>8395.9644033548411</v>
      </c>
      <c r="G88" s="2">
        <f>IF(constanten!$C$12=1,analyse!V88,IF(constanten!$C$12=2,X88,IF(constanten!$C$12=3,Z88,NaN)))</f>
        <v>1604.0355966451589</v>
      </c>
      <c r="H88" s="2">
        <f>B88*F88/constanten!$C$6</f>
        <v>495.45370403909891</v>
      </c>
      <c r="I88" s="2">
        <f>C88*G88/constanten!$C$7</f>
        <v>94.633715438632976</v>
      </c>
      <c r="J88" s="3">
        <f t="shared" si="12"/>
        <v>5.9010934329488889E-2</v>
      </c>
      <c r="K88" s="3">
        <f t="shared" si="9"/>
        <v>5.8997266417627786E-2</v>
      </c>
      <c r="L88" s="5">
        <f t="shared" si="11"/>
        <v>0.10494955504193552</v>
      </c>
      <c r="M88" s="5">
        <f t="shared" si="10"/>
        <v>5.0126112395161215E-3</v>
      </c>
      <c r="N88" s="8">
        <f>(F88-H88)/constanten!$C$6</f>
        <v>9.8756383741446782E-2</v>
      </c>
      <c r="O88" s="8">
        <f>(G88-I88)/constanten!$C$7</f>
        <v>4.7168808787703938E-3</v>
      </c>
      <c r="U88">
        <f>IF(J87&gt;K87,IF(constanten!$C$6&gt;constanten!$C$11,constanten!$C$11,constanten!$C$6),IF(constanten!$C$7&gt;constanten!$C$11,0,constanten!$C$11-constanten!$C$7))</f>
        <v>10000</v>
      </c>
      <c r="V88">
        <f>IF(J87&lt;K87,IF(constanten!$C$7&gt;constanten!$C$11,constanten!$C$11,constanten!$C$7),IF(constanten!$C$6&gt;constanten!$C$11,0,constanten!$C$11-constanten!$C$6))</f>
        <v>0</v>
      </c>
      <c r="W88">
        <f>MIN(constanten!$C$6,constanten!$C$11*(H87/($H87+$I87)))</f>
        <v>8395.9644033548411</v>
      </c>
      <c r="X88">
        <f>MAX(constanten!$C$11-W88,constanten!$C$11*(I87/($H87+$I87)))</f>
        <v>1604.0355966451589</v>
      </c>
      <c r="Y88">
        <f>MIN(constanten!$C$6,constanten!$C$11*(J87*constanten!$C$6)/($J87*constanten!$C$6+$K87*constanten!$C$7))</f>
        <v>2000.4017180946403</v>
      </c>
      <c r="Z88">
        <f>MAX(constanten!$C$11-Y88,constanten!$C$11*(K87*constanten!$C$7)/($J87*constanten!$C$6+$K87*constanten!$C$7))</f>
        <v>7999.5982819053597</v>
      </c>
    </row>
    <row r="89" spans="1:26">
      <c r="A89">
        <f t="shared" si="8"/>
        <v>78</v>
      </c>
      <c r="B89" s="6">
        <f>MAX(0,constanten!$C$6*(constanten!$D$6+constanten!$C$16*L88))</f>
        <v>4720.8071193290316</v>
      </c>
      <c r="C89" s="6">
        <f>MAX(0,constanten!$C$7*(constanten!$D$7+constanten!$C$16*M88))</f>
        <v>18879.192880670966</v>
      </c>
      <c r="D89" s="5">
        <f>B89/constanten!$C$6</f>
        <v>5.9010088991612898E-2</v>
      </c>
      <c r="E89" s="5">
        <f>C89/constanten!$C$7</f>
        <v>5.8997477752096766E-2</v>
      </c>
      <c r="F89" s="2">
        <f>IF(constanten!$C$12=1,analyse!U89,IF(constanten!$C$12=2,W89,IF(constanten!$C$12=3,Y89,NaN)))</f>
        <v>8396.2763428783092</v>
      </c>
      <c r="G89" s="2">
        <f>IF(constanten!$C$12=1,analyse!V89,IF(constanten!$C$12=2,X89,IF(constanten!$C$12=3,Z89,NaN)))</f>
        <v>1603.7236571216915</v>
      </c>
      <c r="H89" s="2">
        <f>B89*F89/constanten!$C$6</f>
        <v>495.46501419142305</v>
      </c>
      <c r="I89" s="2">
        <f>C89*G89/constanten!$C$7</f>
        <v>94.615650781548254</v>
      </c>
      <c r="J89" s="3">
        <f t="shared" si="12"/>
        <v>5.9010088991612891E-2</v>
      </c>
      <c r="K89" s="3">
        <f t="shared" si="9"/>
        <v>5.8997477752096766E-2</v>
      </c>
      <c r="L89" s="5">
        <f t="shared" si="11"/>
        <v>0.10495345428597885</v>
      </c>
      <c r="M89" s="5">
        <f t="shared" si="10"/>
        <v>5.0116364285052858E-3</v>
      </c>
      <c r="N89" s="8">
        <f>(F89-H89)/constanten!$C$6</f>
        <v>9.876014160858608E-2</v>
      </c>
      <c r="O89" s="8">
        <f>(G89-I89)/constanten!$C$7</f>
        <v>4.7159625198129477E-3</v>
      </c>
      <c r="U89">
        <f>IF(J88&gt;K88,IF(constanten!$C$6&gt;constanten!$C$11,constanten!$C$11,constanten!$C$6),IF(constanten!$C$7&gt;constanten!$C$11,0,constanten!$C$11-constanten!$C$7))</f>
        <v>10000</v>
      </c>
      <c r="V89">
        <f>IF(J88&lt;K88,IF(constanten!$C$7&gt;constanten!$C$11,constanten!$C$11,constanten!$C$7),IF(constanten!$C$6&gt;constanten!$C$11,0,constanten!$C$11-constanten!$C$6))</f>
        <v>0</v>
      </c>
      <c r="W89">
        <f>MIN(constanten!$C$6,constanten!$C$11*(H88/($H88+$I88)))</f>
        <v>8396.2763428783092</v>
      </c>
      <c r="X89">
        <f>MAX(constanten!$C$11-W89,constanten!$C$11*(I88/($H88+$I88)))</f>
        <v>1603.7236571216915</v>
      </c>
      <c r="Y89">
        <f>MIN(constanten!$C$6,constanten!$C$11*(J88*constanten!$C$6)/($J88*constanten!$C$6+$K88*constanten!$C$7))</f>
        <v>2000.3706552369113</v>
      </c>
      <c r="Z89">
        <f>MAX(constanten!$C$11-Y89,constanten!$C$11*(K88*constanten!$C$7)/($J88*constanten!$C$6+$K88*constanten!$C$7))</f>
        <v>7999.6293447630887</v>
      </c>
    </row>
    <row r="90" spans="1:26">
      <c r="A90">
        <f t="shared" si="8"/>
        <v>79</v>
      </c>
      <c r="B90" s="6">
        <f>MAX(0,constanten!$C$6*(constanten!$D$6+constanten!$C$16*L89))</f>
        <v>4720.7447314243382</v>
      </c>
      <c r="C90" s="6">
        <f>MAX(0,constanten!$C$7*(constanten!$D$7+constanten!$C$16*M89))</f>
        <v>18879.25526857566</v>
      </c>
      <c r="D90" s="5">
        <f>B90/constanten!$C$6</f>
        <v>5.900930914280423E-2</v>
      </c>
      <c r="E90" s="5">
        <f>C90/constanten!$C$7</f>
        <v>5.899767271429894E-2</v>
      </c>
      <c r="F90" s="2">
        <f>IF(constanten!$C$12=1,analyse!U90,IF(constanten!$C$12=2,W90,IF(constanten!$C$12=3,Y90,NaN)))</f>
        <v>8396.5641242306738</v>
      </c>
      <c r="G90" s="2">
        <f>IF(constanten!$C$12=1,analyse!V90,IF(constanten!$C$12=2,X90,IF(constanten!$C$12=3,Z90,NaN)))</f>
        <v>1603.4358757693262</v>
      </c>
      <c r="H90" s="2">
        <f>B90*F90/constanten!$C$6</f>
        <v>495.47544814410702</v>
      </c>
      <c r="I90" s="2">
        <f>C90*G90/constanten!$C$7</f>
        <v>94.598985017003997</v>
      </c>
      <c r="J90" s="3">
        <f t="shared" si="12"/>
        <v>5.9009309142804223E-2</v>
      </c>
      <c r="K90" s="3">
        <f t="shared" si="9"/>
        <v>5.8997672714298934E-2</v>
      </c>
      <c r="L90" s="5">
        <f t="shared" si="11"/>
        <v>0.10495705155288342</v>
      </c>
      <c r="M90" s="5">
        <f t="shared" si="10"/>
        <v>5.0107371117791445E-3</v>
      </c>
      <c r="N90" s="8">
        <f>(F90-H90)/constanten!$C$6</f>
        <v>9.8763608451082091E-2</v>
      </c>
      <c r="O90" s="8">
        <f>(G90-I90)/constanten!$C$7</f>
        <v>4.715115283601007E-3</v>
      </c>
      <c r="U90">
        <f>IF(J89&gt;K89,IF(constanten!$C$6&gt;constanten!$C$11,constanten!$C$11,constanten!$C$6),IF(constanten!$C$7&gt;constanten!$C$11,0,constanten!$C$11-constanten!$C$7))</f>
        <v>10000</v>
      </c>
      <c r="V90">
        <f>IF(J89&lt;K89,IF(constanten!$C$7&gt;constanten!$C$11,constanten!$C$11,constanten!$C$7),IF(constanten!$C$6&gt;constanten!$C$11,0,constanten!$C$11-constanten!$C$6))</f>
        <v>0</v>
      </c>
      <c r="W90">
        <f>MIN(constanten!$C$6,constanten!$C$11*(H89/($H89+$I89)))</f>
        <v>8396.5641242306738</v>
      </c>
      <c r="X90">
        <f>MAX(constanten!$C$11-W90,constanten!$C$11*(I89/($H89+$I89)))</f>
        <v>1603.4358757693262</v>
      </c>
      <c r="Y90">
        <f>MIN(constanten!$C$6,constanten!$C$11*(J89*constanten!$C$6)/($J89*constanten!$C$6+$K89*constanten!$C$7))</f>
        <v>2000.3419997156916</v>
      </c>
      <c r="Z90">
        <f>MAX(constanten!$C$11-Y90,constanten!$C$11*(K89*constanten!$C$7)/($J89*constanten!$C$6+$K89*constanten!$C$7))</f>
        <v>7999.6580002843084</v>
      </c>
    </row>
    <row r="91" spans="1:26">
      <c r="A91">
        <f t="shared" si="8"/>
        <v>80</v>
      </c>
      <c r="B91" s="6">
        <f>MAX(0,constanten!$C$6*(constanten!$D$6+constanten!$C$16*L90))</f>
        <v>4720.6871751538656</v>
      </c>
      <c r="C91" s="6">
        <f>MAX(0,constanten!$C$7*(constanten!$D$7+constanten!$C$16*M90))</f>
        <v>18879.312824846136</v>
      </c>
      <c r="D91" s="5">
        <f>B91/constanten!$C$6</f>
        <v>5.9008589689423317E-2</v>
      </c>
      <c r="E91" s="5">
        <f>C91/constanten!$C$7</f>
        <v>5.8997852577644179E-2</v>
      </c>
      <c r="F91" s="2">
        <f>IF(constanten!$C$12=1,analyse!U91,IF(constanten!$C$12=2,W91,IF(constanten!$C$12=3,Y91,NaN)))</f>
        <v>8396.8296252012806</v>
      </c>
      <c r="G91" s="2">
        <f>IF(constanten!$C$12=1,analyse!V91,IF(constanten!$C$12=2,X91,IF(constanten!$C$12=3,Z91,NaN)))</f>
        <v>1603.1703747987194</v>
      </c>
      <c r="H91" s="2">
        <f>B91*F91/constanten!$C$6</f>
        <v>495.4850740454965</v>
      </c>
      <c r="I91" s="2">
        <f>C91*G91/constanten!$C$7</f>
        <v>94.583609429221397</v>
      </c>
      <c r="J91" s="3">
        <f t="shared" si="12"/>
        <v>5.900858968942331E-2</v>
      </c>
      <c r="K91" s="3">
        <f t="shared" si="9"/>
        <v>5.8997852577644172E-2</v>
      </c>
      <c r="L91" s="5">
        <f t="shared" si="11"/>
        <v>0.104960370315016</v>
      </c>
      <c r="M91" s="5">
        <f t="shared" si="10"/>
        <v>5.0099074212459974E-3</v>
      </c>
      <c r="N91" s="8">
        <f>(F91-H91)/constanten!$C$6</f>
        <v>9.8766806889447292E-2</v>
      </c>
      <c r="O91" s="8">
        <f>(G91-I91)/constanten!$C$7</f>
        <v>4.7143336417796809E-3</v>
      </c>
      <c r="U91">
        <f>IF(J90&gt;K90,IF(constanten!$C$6&gt;constanten!$C$11,constanten!$C$11,constanten!$C$6),IF(constanten!$C$7&gt;constanten!$C$11,0,constanten!$C$11-constanten!$C$7))</f>
        <v>10000</v>
      </c>
      <c r="V91">
        <f>IF(J90&lt;K90,IF(constanten!$C$7&gt;constanten!$C$11,constanten!$C$11,constanten!$C$7),IF(constanten!$C$6&gt;constanten!$C$11,0,constanten!$C$11-constanten!$C$6))</f>
        <v>0</v>
      </c>
      <c r="W91">
        <f>MIN(constanten!$C$6,constanten!$C$11*(H90/($H90+$I90)))</f>
        <v>8396.8296252012806</v>
      </c>
      <c r="X91">
        <f>MAX(constanten!$C$11-W91,constanten!$C$11*(I90/($H90+$I90)))</f>
        <v>1603.1703747987194</v>
      </c>
      <c r="Y91">
        <f>MIN(constanten!$C$6,constanten!$C$11*(J90*constanten!$C$6)/($J90*constanten!$C$6+$K90*constanten!$C$7))</f>
        <v>2000.3155641628553</v>
      </c>
      <c r="Z91">
        <f>MAX(constanten!$C$11-Y91,constanten!$C$11*(K90*constanten!$C$7)/($J90*constanten!$C$6+$K90*constanten!$C$7))</f>
        <v>7999.6844358371445</v>
      </c>
    </row>
    <row r="92" spans="1:26">
      <c r="A92">
        <f t="shared" si="8"/>
        <v>81</v>
      </c>
      <c r="B92" s="6">
        <f>MAX(0,constanten!$C$6*(constanten!$D$6+constanten!$C$16*L91))</f>
        <v>4720.6340749597439</v>
      </c>
      <c r="C92" s="6">
        <f>MAX(0,constanten!$C$7*(constanten!$D$7+constanten!$C$16*M91))</f>
        <v>18879.365925040256</v>
      </c>
      <c r="D92" s="5">
        <f>B92/constanten!$C$6</f>
        <v>5.9007925936996795E-2</v>
      </c>
      <c r="E92" s="5">
        <f>C92/constanten!$C$7</f>
        <v>5.8998018515750802E-2</v>
      </c>
      <c r="F92" s="2">
        <f>IF(constanten!$C$12=1,analyse!U92,IF(constanten!$C$12=2,W92,IF(constanten!$C$12=3,Y92,NaN)))</f>
        <v>8397.0745766026757</v>
      </c>
      <c r="G92" s="2">
        <f>IF(constanten!$C$12=1,analyse!V92,IF(constanten!$C$12=2,X92,IF(constanten!$C$12=3,Z92,NaN)))</f>
        <v>1602.9254233973245</v>
      </c>
      <c r="H92" s="2">
        <f>B92*F92/constanten!$C$6</f>
        <v>495.49395470360946</v>
      </c>
      <c r="I92" s="2">
        <f>C92*G92/constanten!$C$7</f>
        <v>94.569423808963037</v>
      </c>
      <c r="J92" s="3">
        <f t="shared" si="12"/>
        <v>5.9007925936996802E-2</v>
      </c>
      <c r="K92" s="3">
        <f t="shared" si="9"/>
        <v>5.8998018515750796E-2</v>
      </c>
      <c r="L92" s="5">
        <f t="shared" si="11"/>
        <v>0.10496343220753346</v>
      </c>
      <c r="M92" s="5">
        <f t="shared" si="10"/>
        <v>5.009141948116639E-3</v>
      </c>
      <c r="N92" s="8">
        <f>(F92-H92)/constanten!$C$6</f>
        <v>9.8769757773738337E-2</v>
      </c>
      <c r="O92" s="8">
        <f>(G92-I92)/constanten!$C$7</f>
        <v>4.7136124987136301E-3</v>
      </c>
      <c r="U92">
        <f>IF(J91&gt;K91,IF(constanten!$C$6&gt;constanten!$C$11,constanten!$C$11,constanten!$C$6),IF(constanten!$C$7&gt;constanten!$C$11,0,constanten!$C$11-constanten!$C$7))</f>
        <v>10000</v>
      </c>
      <c r="V92">
        <f>IF(J91&lt;K91,IF(constanten!$C$7&gt;constanten!$C$11,constanten!$C$11,constanten!$C$7),IF(constanten!$C$6&gt;constanten!$C$11,0,constanten!$C$11-constanten!$C$6))</f>
        <v>0</v>
      </c>
      <c r="W92">
        <f>MIN(constanten!$C$6,constanten!$C$11*(H91/($H91+$I91)))</f>
        <v>8397.0745766026757</v>
      </c>
      <c r="X92">
        <f>MAX(constanten!$C$11-W92,constanten!$C$11*(I91/($H91+$I91)))</f>
        <v>1602.9254233973245</v>
      </c>
      <c r="Y92">
        <f>MIN(constanten!$C$6,constanten!$C$11*(J91*constanten!$C$6)/($J91*constanten!$C$6+$K91*constanten!$C$7))</f>
        <v>2000.2911759126546</v>
      </c>
      <c r="Z92">
        <f>MAX(constanten!$C$11-Y92,constanten!$C$11*(K91*constanten!$C$7)/($J91*constanten!$C$6+$K91*constanten!$C$7))</f>
        <v>7999.7088240873463</v>
      </c>
    </row>
    <row r="93" spans="1:26">
      <c r="A93">
        <f t="shared" si="8"/>
        <v>82</v>
      </c>
      <c r="B93" s="6">
        <f>MAX(0,constanten!$C$6*(constanten!$D$6+constanten!$C$16*L92))</f>
        <v>4720.5850846794647</v>
      </c>
      <c r="C93" s="6">
        <f>MAX(0,constanten!$C$7*(constanten!$D$7+constanten!$C$16*M92))</f>
        <v>18879.414915320533</v>
      </c>
      <c r="D93" s="5">
        <f>B93/constanten!$C$6</f>
        <v>5.9007313558493306E-2</v>
      </c>
      <c r="E93" s="5">
        <f>C93/constanten!$C$7</f>
        <v>5.8998171610376661E-2</v>
      </c>
      <c r="F93" s="2">
        <f>IF(constanten!$C$12=1,analyse!U93,IF(constanten!$C$12=2,W93,IF(constanten!$C$12=3,Y93,NaN)))</f>
        <v>8397.3005739255841</v>
      </c>
      <c r="G93" s="2">
        <f>IF(constanten!$C$12=1,analyse!V93,IF(constanten!$C$12=2,X93,IF(constanten!$C$12=3,Z93,NaN)))</f>
        <v>1602.6994260744159</v>
      </c>
      <c r="H93" s="2">
        <f>B93*F93/constanten!$C$6</f>
        <v>495.50214801054278</v>
      </c>
      <c r="I93" s="2">
        <f>C93*G93/constanten!$C$7</f>
        <v>94.556335779390579</v>
      </c>
      <c r="J93" s="3">
        <f t="shared" si="12"/>
        <v>5.9007313558493313E-2</v>
      </c>
      <c r="K93" s="3">
        <f t="shared" si="9"/>
        <v>5.8998171610376668E-2</v>
      </c>
      <c r="L93" s="5">
        <f t="shared" si="11"/>
        <v>0.10496625717406981</v>
      </c>
      <c r="M93" s="5">
        <f t="shared" si="10"/>
        <v>5.0084357064825499E-3</v>
      </c>
      <c r="N93" s="8">
        <f>(F93-H93)/constanten!$C$6</f>
        <v>9.8772480323938025E-2</v>
      </c>
      <c r="O93" s="8">
        <f>(G93-I93)/constanten!$C$7</f>
        <v>4.7129471571719546E-3</v>
      </c>
      <c r="U93">
        <f>IF(J92&gt;K92,IF(constanten!$C$6&gt;constanten!$C$11,constanten!$C$11,constanten!$C$6),IF(constanten!$C$7&gt;constanten!$C$11,0,constanten!$C$11-constanten!$C$7))</f>
        <v>10000</v>
      </c>
      <c r="V93">
        <f>IF(J92&lt;K92,IF(constanten!$C$7&gt;constanten!$C$11,constanten!$C$11,constanten!$C$7),IF(constanten!$C$6&gt;constanten!$C$11,0,constanten!$C$11-constanten!$C$6))</f>
        <v>0</v>
      </c>
      <c r="W93">
        <f>MIN(constanten!$C$6,constanten!$C$11*(H92/($H92+$I92)))</f>
        <v>8397.3005739255841</v>
      </c>
      <c r="X93">
        <f>MAX(constanten!$C$11-W93,constanten!$C$11*(I92/($H92+$I92)))</f>
        <v>1602.6994260744159</v>
      </c>
      <c r="Y93">
        <f>MIN(constanten!$C$6,constanten!$C$11*(J92*constanten!$C$6)/($J92*constanten!$C$6+$K92*constanten!$C$7))</f>
        <v>2000.2686758303998</v>
      </c>
      <c r="Z93">
        <f>MAX(constanten!$C$11-Y93,constanten!$C$11*(K92*constanten!$C$7)/($J92*constanten!$C$6+$K92*constanten!$C$7))</f>
        <v>7999.7313241696002</v>
      </c>
    </row>
    <row r="94" spans="1:26">
      <c r="A94">
        <f t="shared" si="8"/>
        <v>83</v>
      </c>
      <c r="B94" s="6">
        <f>MAX(0,constanten!$C$6*(constanten!$D$6+constanten!$C$16*L93))</f>
        <v>4720.5398852148828</v>
      </c>
      <c r="C94" s="6">
        <f>MAX(0,constanten!$C$7*(constanten!$D$7+constanten!$C$16*M93))</f>
        <v>18879.460114785117</v>
      </c>
      <c r="D94" s="5">
        <f>B94/constanten!$C$6</f>
        <v>5.9006748565186035E-2</v>
      </c>
      <c r="E94" s="5">
        <f>C94/constanten!$C$7</f>
        <v>5.8998312858703494E-2</v>
      </c>
      <c r="F94" s="2">
        <f>IF(constanten!$C$12=1,analyse!U94,IF(constanten!$C$12=2,W94,IF(constanten!$C$12=3,Y94,NaN)))</f>
        <v>8397.5090880473872</v>
      </c>
      <c r="G94" s="2">
        <f>IF(constanten!$C$12=1,analyse!V94,IF(constanten!$C$12=2,X94,IF(constanten!$C$12=3,Z94,NaN)))</f>
        <v>1602.4909119526128</v>
      </c>
      <c r="H94" s="2">
        <f>B94*F94/constanten!$C$6</f>
        <v>495.50970733227683</v>
      </c>
      <c r="I94" s="2">
        <f>C94*G94/constanten!$C$7</f>
        <v>94.544260176609313</v>
      </c>
      <c r="J94" s="3">
        <f t="shared" si="12"/>
        <v>5.9006748565186035E-2</v>
      </c>
      <c r="K94" s="3">
        <f t="shared" si="9"/>
        <v>5.8998312858703487E-2</v>
      </c>
      <c r="L94" s="5">
        <f t="shared" si="11"/>
        <v>0.10496886360059234</v>
      </c>
      <c r="M94" s="5">
        <f t="shared" si="10"/>
        <v>5.0077840998519144E-3</v>
      </c>
      <c r="N94" s="8">
        <f>(F94-H94)/constanten!$C$6</f>
        <v>9.8774992258938876E-2</v>
      </c>
      <c r="O94" s="8">
        <f>(G94-I94)/constanten!$C$7</f>
        <v>4.7123332868000108E-3</v>
      </c>
      <c r="U94">
        <f>IF(J93&gt;K93,IF(constanten!$C$6&gt;constanten!$C$11,constanten!$C$11,constanten!$C$6),IF(constanten!$C$7&gt;constanten!$C$11,0,constanten!$C$11-constanten!$C$7))</f>
        <v>10000</v>
      </c>
      <c r="V94">
        <f>IF(J93&lt;K93,IF(constanten!$C$7&gt;constanten!$C$11,constanten!$C$11,constanten!$C$7),IF(constanten!$C$6&gt;constanten!$C$11,0,constanten!$C$11-constanten!$C$6))</f>
        <v>0</v>
      </c>
      <c r="W94">
        <f>MIN(constanten!$C$6,constanten!$C$11*(H93/($H93+$I93)))</f>
        <v>8397.5090880473872</v>
      </c>
      <c r="X94">
        <f>MAX(constanten!$C$11-W94,constanten!$C$11*(I93/($H93+$I93)))</f>
        <v>1602.4909119526128</v>
      </c>
      <c r="Y94">
        <f>MIN(constanten!$C$6,constanten!$C$11*(J93*constanten!$C$6)/($J93*constanten!$C$6+$K93*constanten!$C$7))</f>
        <v>2000.2479172370618</v>
      </c>
      <c r="Z94">
        <f>MAX(constanten!$C$11-Y94,constanten!$C$11*(K93*constanten!$C$7)/($J93*constanten!$C$6+$K93*constanten!$C$7))</f>
        <v>7999.7520827629396</v>
      </c>
    </row>
    <row r="95" spans="1:26">
      <c r="A95">
        <f t="shared" si="8"/>
        <v>84</v>
      </c>
      <c r="B95" s="6">
        <f>MAX(0,constanten!$C$6*(constanten!$D$6+constanten!$C$16*L94))</f>
        <v>4720.4981823905227</v>
      </c>
      <c r="C95" s="6">
        <f>MAX(0,constanten!$C$7*(constanten!$D$7+constanten!$C$16*M94))</f>
        <v>18879.501817609478</v>
      </c>
      <c r="D95" s="5">
        <f>B95/constanten!$C$6</f>
        <v>5.9006227279881536E-2</v>
      </c>
      <c r="E95" s="5">
        <f>C95/constanten!$C$7</f>
        <v>5.8998443180029621E-2</v>
      </c>
      <c r="F95" s="2">
        <f>IF(constanten!$C$12=1,analyse!U95,IF(constanten!$C$12=2,W95,IF(constanten!$C$12=3,Y95,NaN)))</f>
        <v>8397.7014750742201</v>
      </c>
      <c r="G95" s="2">
        <f>IF(constanten!$C$12=1,analyse!V95,IF(constanten!$C$12=2,X95,IF(constanten!$C$12=3,Z95,NaN)))</f>
        <v>1602.2985249257815</v>
      </c>
      <c r="H95" s="2">
        <f>B95*F95/constanten!$C$6</f>
        <v>495.51668186682582</v>
      </c>
      <c r="I95" s="2">
        <f>C95*G95/constanten!$C$7</f>
        <v>94.533118480279001</v>
      </c>
      <c r="J95" s="3">
        <f t="shared" si="12"/>
        <v>5.9006227279881529E-2</v>
      </c>
      <c r="K95" s="3">
        <f t="shared" si="9"/>
        <v>5.8998443180029621E-2</v>
      </c>
      <c r="L95" s="5">
        <f t="shared" si="11"/>
        <v>0.10497126843842775</v>
      </c>
      <c r="M95" s="5">
        <f t="shared" si="10"/>
        <v>5.0071828903930672E-3</v>
      </c>
      <c r="N95" s="8">
        <f>(F95-H95)/constanten!$C$6</f>
        <v>9.8777309915092426E-2</v>
      </c>
      <c r="O95" s="8">
        <f>(G95-I95)/constanten!$C$7</f>
        <v>4.7117668951421957E-3</v>
      </c>
      <c r="U95">
        <f>IF(J94&gt;K94,IF(constanten!$C$6&gt;constanten!$C$11,constanten!$C$11,constanten!$C$6),IF(constanten!$C$7&gt;constanten!$C$11,0,constanten!$C$11-constanten!$C$7))</f>
        <v>10000</v>
      </c>
      <c r="V95">
        <f>IF(J94&lt;K94,IF(constanten!$C$7&gt;constanten!$C$11,constanten!$C$11,constanten!$C$7),IF(constanten!$C$6&gt;constanten!$C$11,0,constanten!$C$11-constanten!$C$6))</f>
        <v>0</v>
      </c>
      <c r="W95">
        <f>MIN(constanten!$C$6,constanten!$C$11*(H94/($H94+$I94)))</f>
        <v>8397.7014750742201</v>
      </c>
      <c r="X95">
        <f>MAX(constanten!$C$11-W95,constanten!$C$11*(I94/($H94+$I94)))</f>
        <v>1602.2985249257815</v>
      </c>
      <c r="Y95">
        <f>MIN(constanten!$C$6,constanten!$C$11*(J94*constanten!$C$6)/($J94*constanten!$C$6+$K94*constanten!$C$7))</f>
        <v>2000.2287649215607</v>
      </c>
      <c r="Z95">
        <f>MAX(constanten!$C$11-Y95,constanten!$C$11*(K94*constanten!$C$7)/($J94*constanten!$C$6+$K94*constanten!$C$7))</f>
        <v>7999.7712350784395</v>
      </c>
    </row>
    <row r="96" spans="1:26">
      <c r="A96">
        <f t="shared" si="8"/>
        <v>85</v>
      </c>
      <c r="B96" s="6">
        <f>MAX(0,constanten!$C$6*(constanten!$D$6+constanten!$C$16*L95))</f>
        <v>4720.4597049851563</v>
      </c>
      <c r="C96" s="6">
        <f>MAX(0,constanten!$C$7*(constanten!$D$7+constanten!$C$16*M95))</f>
        <v>18879.540295014842</v>
      </c>
      <c r="D96" s="5">
        <f>B96/constanten!$C$6</f>
        <v>5.9005746312314457E-2</v>
      </c>
      <c r="E96" s="5">
        <f>C96/constanten!$C$7</f>
        <v>5.8998563421921384E-2</v>
      </c>
      <c r="F96" s="2">
        <f>IF(constanten!$C$12=1,analyse!U96,IF(constanten!$C$12=2,W96,IF(constanten!$C$12=3,Y96,NaN)))</f>
        <v>8397.8789853895614</v>
      </c>
      <c r="G96" s="2">
        <f>IF(constanten!$C$12=1,analyse!V96,IF(constanten!$C$12=2,X96,IF(constanten!$C$12=3,Z96,NaN)))</f>
        <v>1602.1210146104386</v>
      </c>
      <c r="H96" s="2">
        <f>B96*F96/constanten!$C$6</f>
        <v>495.52311697341315</v>
      </c>
      <c r="I96" s="2">
        <f>C96*G96/constanten!$C$7</f>
        <v>94.522838290086995</v>
      </c>
      <c r="J96" s="3">
        <f t="shared" si="12"/>
        <v>5.900574631231445E-2</v>
      </c>
      <c r="K96" s="3">
        <f t="shared" si="9"/>
        <v>5.8998563421921384E-2</v>
      </c>
      <c r="L96" s="5">
        <f t="shared" si="11"/>
        <v>0.10497348731736951</v>
      </c>
      <c r="M96" s="5">
        <f t="shared" si="10"/>
        <v>5.0066281706576208E-3</v>
      </c>
      <c r="N96" s="8">
        <f>(F96-H96)/constanten!$C$6</f>
        <v>9.8779448355201846E-2</v>
      </c>
      <c r="O96" s="8">
        <f>(G96-I96)/constanten!$C$7</f>
        <v>4.7112443010010989E-3</v>
      </c>
      <c r="U96">
        <f>IF(J95&gt;K95,IF(constanten!$C$6&gt;constanten!$C$11,constanten!$C$11,constanten!$C$6),IF(constanten!$C$7&gt;constanten!$C$11,0,constanten!$C$11-constanten!$C$7))</f>
        <v>10000</v>
      </c>
      <c r="V96">
        <f>IF(J95&lt;K95,IF(constanten!$C$7&gt;constanten!$C$11,constanten!$C$11,constanten!$C$7),IF(constanten!$C$6&gt;constanten!$C$11,0,constanten!$C$11-constanten!$C$6))</f>
        <v>0</v>
      </c>
      <c r="W96">
        <f>MIN(constanten!$C$6,constanten!$C$11*(H95/($H95+$I95)))</f>
        <v>8397.8789853895614</v>
      </c>
      <c r="X96">
        <f>MAX(constanten!$C$11-W96,constanten!$C$11*(I95/($H95+$I95)))</f>
        <v>1602.1210146104386</v>
      </c>
      <c r="Y96">
        <f>MIN(constanten!$C$6,constanten!$C$11*(J95*constanten!$C$6)/($J95*constanten!$C$6+$K95*constanten!$C$7))</f>
        <v>2000.2110942332724</v>
      </c>
      <c r="Z96">
        <f>MAX(constanten!$C$11-Y96,constanten!$C$11*(K95*constanten!$C$7)/($J95*constanten!$C$6+$K95*constanten!$C$7))</f>
        <v>7999.7889057667271</v>
      </c>
    </row>
    <row r="97" spans="1:26">
      <c r="A97">
        <f t="shared" ref="A97:A99" si="13">A96+1</f>
        <v>86</v>
      </c>
      <c r="B97" s="6">
        <f>MAX(0,constanten!$C$6*(constanten!$D$6+constanten!$C$16*L96))</f>
        <v>4720.4242029220877</v>
      </c>
      <c r="C97" s="6">
        <f>MAX(0,constanten!$C$7*(constanten!$D$7+constanten!$C$16*M96))</f>
        <v>18879.575797077912</v>
      </c>
      <c r="D97" s="5">
        <f>B97/constanten!$C$6</f>
        <v>5.9005302536526097E-2</v>
      </c>
      <c r="E97" s="5">
        <f>C97/constanten!$C$7</f>
        <v>5.8998674365868475E-2</v>
      </c>
      <c r="F97" s="2">
        <f>IF(constanten!$C$12=1,analyse!U97,IF(constanten!$C$12=2,W97,IF(constanten!$C$12=3,Y97,NaN)))</f>
        <v>8398.0427719756954</v>
      </c>
      <c r="G97" s="2">
        <f>IF(constanten!$C$12=1,analyse!V97,IF(constanten!$C$12=2,X97,IF(constanten!$C$12=3,Z97,NaN)))</f>
        <v>1601.9572280243056</v>
      </c>
      <c r="H97" s="2">
        <f>B97*F97/constanten!$C$6</f>
        <v>495.52905447511216</v>
      </c>
      <c r="I97" s="2">
        <f>C97*G97/constanten!$C$7</f>
        <v>94.513352844255309</v>
      </c>
      <c r="J97" s="3">
        <f t="shared" si="12"/>
        <v>5.9005302536526097E-2</v>
      </c>
      <c r="K97" s="3">
        <f t="shared" si="9"/>
        <v>5.8998674365868468E-2</v>
      </c>
      <c r="L97" s="5">
        <f t="shared" si="11"/>
        <v>0.10497553464969619</v>
      </c>
      <c r="M97" s="5">
        <f t="shared" si="10"/>
        <v>5.0061163375759547E-3</v>
      </c>
      <c r="N97" s="8">
        <f>(F97-H97)/constanten!$C$6</f>
        <v>9.8781421468757291E-2</v>
      </c>
      <c r="O97" s="8">
        <f>(G97-I97)/constanten!$C$7</f>
        <v>4.7107621099376574E-3</v>
      </c>
      <c r="U97">
        <f>IF(J96&gt;K96,IF(constanten!$C$6&gt;constanten!$C$11,constanten!$C$11,constanten!$C$6),IF(constanten!$C$7&gt;constanten!$C$11,0,constanten!$C$11-constanten!$C$7))</f>
        <v>10000</v>
      </c>
      <c r="V97">
        <f>IF(J96&lt;K96,IF(constanten!$C$7&gt;constanten!$C$11,constanten!$C$11,constanten!$C$7),IF(constanten!$C$6&gt;constanten!$C$11,0,constanten!$C$11-constanten!$C$6))</f>
        <v>0</v>
      </c>
      <c r="W97">
        <f>MIN(constanten!$C$6,constanten!$C$11*(H96/($H96+$I96)))</f>
        <v>8398.0427719756954</v>
      </c>
      <c r="X97">
        <f>MAX(constanten!$C$11-W97,constanten!$C$11*(I96/($H96+$I96)))</f>
        <v>1601.9572280243056</v>
      </c>
      <c r="Y97">
        <f>MIN(constanten!$C$6,constanten!$C$11*(J96*constanten!$C$6)/($J96*constanten!$C$6+$K96*constanten!$C$7))</f>
        <v>2000.1947902479478</v>
      </c>
      <c r="Z97">
        <f>MAX(constanten!$C$11-Y97,constanten!$C$11*(K96*constanten!$C$7)/($J96*constanten!$C$6+$K96*constanten!$C$7))</f>
        <v>7999.8052097520522</v>
      </c>
    </row>
    <row r="98" spans="1:26">
      <c r="A98">
        <f t="shared" si="13"/>
        <v>87</v>
      </c>
      <c r="B98" s="6">
        <f>MAX(0,constanten!$C$6*(constanten!$D$6+constanten!$C$16*L97))</f>
        <v>4720.3914456048615</v>
      </c>
      <c r="C98" s="6">
        <f>MAX(0,constanten!$C$7*(constanten!$D$7+constanten!$C$16*M97))</f>
        <v>18879.608554395138</v>
      </c>
      <c r="D98" s="5">
        <f>B98/constanten!$C$6</f>
        <v>5.9004893070060765E-2</v>
      </c>
      <c r="E98" s="5">
        <f>C98/constanten!$C$7</f>
        <v>5.8998776732484805E-2</v>
      </c>
      <c r="F98" s="2">
        <f>IF(constanten!$C$12=1,analyse!U98,IF(constanten!$C$12=2,W98,IF(constanten!$C$12=3,Y98,NaN)))</f>
        <v>8398.1938980684354</v>
      </c>
      <c r="G98" s="2">
        <f>IF(constanten!$C$12=1,analyse!V98,IF(constanten!$C$12=2,X98,IF(constanten!$C$12=3,Z98,NaN)))</f>
        <v>1601.8061019315655</v>
      </c>
      <c r="H98" s="2">
        <f>B98*F98/constanten!$C$6</f>
        <v>495.5345329371649</v>
      </c>
      <c r="I98" s="2">
        <f>C98*G98/constanten!$C$7</f>
        <v>94.504600576592239</v>
      </c>
      <c r="J98" s="3">
        <f t="shared" si="12"/>
        <v>5.9004893070060772E-2</v>
      </c>
      <c r="K98" s="3">
        <f t="shared" si="9"/>
        <v>5.8998776732484812E-2</v>
      </c>
      <c r="L98" s="5">
        <f t="shared" si="11"/>
        <v>0.10497742372585545</v>
      </c>
      <c r="M98" s="5">
        <f t="shared" si="10"/>
        <v>5.005644068536143E-3</v>
      </c>
      <c r="N98" s="8">
        <f>(F98-H98)/constanten!$C$6</f>
        <v>9.878324206414088E-2</v>
      </c>
      <c r="O98" s="8">
        <f>(G98-I98)/constanten!$C$7</f>
        <v>4.7103171917342911E-3</v>
      </c>
      <c r="U98">
        <f>IF(J97&gt;K97,IF(constanten!$C$6&gt;constanten!$C$11,constanten!$C$11,constanten!$C$6),IF(constanten!$C$7&gt;constanten!$C$11,0,constanten!$C$11-constanten!$C$7))</f>
        <v>10000</v>
      </c>
      <c r="V98">
        <f>IF(J97&lt;K97,IF(constanten!$C$7&gt;constanten!$C$11,constanten!$C$11,constanten!$C$7),IF(constanten!$C$6&gt;constanten!$C$11,0,constanten!$C$11-constanten!$C$6))</f>
        <v>0</v>
      </c>
      <c r="W98">
        <f>MIN(constanten!$C$6,constanten!$C$11*(H97/($H97+$I97)))</f>
        <v>8398.1938980684354</v>
      </c>
      <c r="X98">
        <f>MAX(constanten!$C$11-W98,constanten!$C$11*(I97/($H97+$I97)))</f>
        <v>1601.8061019315655</v>
      </c>
      <c r="Y98">
        <f>MIN(constanten!$C$6,constanten!$C$11*(J97*constanten!$C$6)/($J97*constanten!$C$6+$K97*constanten!$C$7))</f>
        <v>2000.1797470008851</v>
      </c>
      <c r="Z98">
        <f>MAX(constanten!$C$11-Y98,constanten!$C$11*(K97*constanten!$C$7)/($J97*constanten!$C$6+$K97*constanten!$C$7))</f>
        <v>7999.8202529991149</v>
      </c>
    </row>
    <row r="99" spans="1:26">
      <c r="A99">
        <f t="shared" si="13"/>
        <v>88</v>
      </c>
      <c r="B99" s="6">
        <f>MAX(0,constanten!$C$6*(constanten!$D$6+constanten!$C$16*L98))</f>
        <v>4720.3612203863131</v>
      </c>
      <c r="C99" s="6">
        <f>MAX(0,constanten!$C$7*(constanten!$D$7+constanten!$C$16*M98))</f>
        <v>18879.638779613684</v>
      </c>
      <c r="D99" s="5">
        <f>B99/constanten!$C$6</f>
        <v>5.9004515254828915E-2</v>
      </c>
      <c r="E99" s="5">
        <f>C99/constanten!$C$7</f>
        <v>5.899887118629276E-2</v>
      </c>
      <c r="F99" s="2">
        <f>IF(constanten!$C$12=1,analyse!U99,IF(constanten!$C$12=2,W99,IF(constanten!$C$12=3,Y99,NaN)))</f>
        <v>8398.3333442003168</v>
      </c>
      <c r="G99" s="2">
        <f>IF(constanten!$C$12=1,analyse!V99,IF(constanten!$C$12=2,X99,IF(constanten!$C$12=3,Z99,NaN)))</f>
        <v>1601.6666557996834</v>
      </c>
      <c r="H99" s="2">
        <f>B99*F99/constanten!$C$6</f>
        <v>495.53958792300585</v>
      </c>
      <c r="I99" s="2">
        <f>C99*G99/constanten!$C$7</f>
        <v>94.496524708905824</v>
      </c>
      <c r="J99" s="3">
        <f t="shared" si="12"/>
        <v>5.9004515254828908E-2</v>
      </c>
      <c r="K99" s="3">
        <f t="shared" si="9"/>
        <v>5.899887118629276E-2</v>
      </c>
      <c r="L99" s="5">
        <f t="shared" si="11"/>
        <v>0.10497916680250395</v>
      </c>
      <c r="M99" s="5">
        <f t="shared" si="10"/>
        <v>5.0052082993740105E-3</v>
      </c>
      <c r="N99" s="8">
        <f>(F99-H99)/constanten!$C$6</f>
        <v>9.8784921953466387E-2</v>
      </c>
      <c r="O99" s="8">
        <f>(G99-I99)/constanten!$C$7</f>
        <v>4.7099066596586799E-3</v>
      </c>
      <c r="U99">
        <f>IF(J98&gt;K98,IF(constanten!$C$6&gt;constanten!$C$11,constanten!$C$11,constanten!$C$6),IF(constanten!$C$7&gt;constanten!$C$11,0,constanten!$C$11-constanten!$C$7))</f>
        <v>10000</v>
      </c>
      <c r="V99">
        <f>IF(J98&lt;K98,IF(constanten!$C$7&gt;constanten!$C$11,constanten!$C$11,constanten!$C$7),IF(constanten!$C$6&gt;constanten!$C$11,0,constanten!$C$11-constanten!$C$6))</f>
        <v>0</v>
      </c>
      <c r="W99">
        <f>MIN(constanten!$C$6,constanten!$C$11*(H98/($H98+$I98)))</f>
        <v>8398.3333442003168</v>
      </c>
      <c r="X99">
        <f>MAX(constanten!$C$11-W99,constanten!$C$11*(I98/($H98+$I98)))</f>
        <v>1601.6666557996834</v>
      </c>
      <c r="Y99">
        <f>MIN(constanten!$C$6,constanten!$C$11*(J98*constanten!$C$6)/($J98*constanten!$C$6+$K98*constanten!$C$7))</f>
        <v>2000.1658667817208</v>
      </c>
      <c r="Z99">
        <f>MAX(constanten!$C$11-Y99,constanten!$C$11*(K98*constanten!$C$7)/($J98*constanten!$C$6+$K98*constanten!$C$7))</f>
        <v>7999.834133218279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constanten</vt:lpstr>
      <vt:lpstr>analyse</vt:lpstr>
      <vt:lpstr>grafiek</vt:lpstr>
    </vt:vector>
  </TitlesOfParts>
  <Company>Delft University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Hut</dc:creator>
  <cp:lastModifiedBy>Rolf Hut</cp:lastModifiedBy>
  <dcterms:created xsi:type="dcterms:W3CDTF">2015-03-31T13:57:26Z</dcterms:created>
  <dcterms:modified xsi:type="dcterms:W3CDTF">2015-03-31T22:59:53Z</dcterms:modified>
</cp:coreProperties>
</file>